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lificação Técnica" sheetId="1" r:id="rId5"/>
  </sheets>
  <definedNames/>
  <calcPr/>
</workbook>
</file>

<file path=xl/sharedStrings.xml><?xml version="1.0" encoding="utf-8"?>
<sst xmlns="http://schemas.openxmlformats.org/spreadsheetml/2006/main" count="382" uniqueCount="209">
  <si>
    <t>ANEXO II - QUALIFICAÇÃO TÉCNICA DE EMPRESAS PARCEIRAS Edital 04/2026</t>
  </si>
  <si>
    <t>Chamamento Público para Modernização de Legado e Desenvolvimento com Inteligência Artificial - IPLANRIO</t>
  </si>
  <si>
    <t>1. A proponente deve avaliar os critérios sob a luz de sua capacidade de comprovação mediante apresentação dos documentos aceitos como evidências.</t>
  </si>
  <si>
    <t>2. As demonstrações solicitadas devem ser baseadas em sistemas/casos reais ou sistema exemplo devidamente documentado ou gravado em vídeo.</t>
  </si>
  <si>
    <t>3. Requisitos ESSENCIAIS: Têm objetivo de habilitação. A seleção 'Não' em qualquer requisito essencial resulta no status 'Desclassificado'.</t>
  </si>
  <si>
    <t>4. Requisitos PONTUÁVEIS: Atribuem pontuação por faixas escaláveis. Selecione a opção desejada na coluna 'Atende?' para o cálculo automático dos pontos.</t>
  </si>
  <si>
    <t>5. As evidências devem ser organizadas com índice e paginação clara. Vídeos devem ter indicação de minutagem exata (hh:mm:ss).</t>
  </si>
  <si>
    <t>IDENTIFICAÇÃO DO REQUISITO TÉCNICO</t>
  </si>
  <si>
    <t>AUTODECLARAÇÃO DA INTERESSADA</t>
  </si>
  <si>
    <t>AVALIAÇÃO DA IPLANRIO</t>
  </si>
  <si>
    <t>Item</t>
  </si>
  <si>
    <t>Descrição dos Requisitos Técnicos (Essenciais e Pontuáveis)</t>
  </si>
  <si>
    <t>Tipo</t>
  </si>
  <si>
    <t>Atende? / Opção</t>
  </si>
  <si>
    <t>PTS</t>
  </si>
  <si>
    <t>Evidências Exigidas</t>
  </si>
  <si>
    <t>Parecer Técnico</t>
  </si>
  <si>
    <t>1. QUALIFICAÇÃO DA PLATAFORMA DE IA</t>
  </si>
  <si>
    <t>1.1</t>
  </si>
  <si>
    <t>Plataforma de IA para modernização de sistemas — comprovar titularidade ou direito de exploração de plataforma própria baseada em IA para análise e modernização de sistemas legados</t>
  </si>
  <si>
    <t>(Essencial)</t>
  </si>
  <si>
    <t>Não</t>
  </si>
  <si>
    <t>Registro INPI ou Documentação Técnica Comprobatória</t>
  </si>
  <si>
    <t>1.1.1</t>
  </si>
  <si>
    <t>Modalidade de Titularidade da Plataforma:</t>
  </si>
  <si>
    <t>(Pontuável)</t>
  </si>
  <si>
    <t>Não possui</t>
  </si>
  <si>
    <t>-</t>
  </si>
  <si>
    <t>Proprietária</t>
  </si>
  <si>
    <t>100 pontos</t>
  </si>
  <si>
    <t>Licenciada c/ sublicenciamento</t>
  </si>
  <si>
    <t>70 pontos</t>
  </si>
  <si>
    <t>1.2</t>
  </si>
  <si>
    <t>Funcionalidades de Análise de Código-Fonte — análise automatizada e sugestão de refatoração assistida por IA generativa</t>
  </si>
  <si>
    <t>Vídeo com demonstração técnica e relatórios gerados em projetos reais</t>
  </si>
  <si>
    <t>Análise completa c/ IA generativa</t>
  </si>
  <si>
    <t>Parcial c/ ferramentas tradicionais</t>
  </si>
  <si>
    <t>50 pontos</t>
  </si>
  <si>
    <t>Apenas manual</t>
  </si>
  <si>
    <t>10 pontos</t>
  </si>
  <si>
    <t>0 pontos</t>
  </si>
  <si>
    <t>1.3</t>
  </si>
  <si>
    <t>Geração Automatizada de Código — gerar código-fonte equivalente na plataforma de destino preservando a lógica de negócio original</t>
  </si>
  <si>
    <t>&lt;30%</t>
  </si>
  <si>
    <t>Vídeo com demonstração de geração de código e confronto de casos de teste</t>
  </si>
  <si>
    <t>Taxa aproveitamento &gt;=90%</t>
  </si>
  <si>
    <t>150 pontos</t>
  </si>
  <si>
    <t>&lt;90% e &gt;=70%</t>
  </si>
  <si>
    <t>&lt;70% e &gt;=50%</t>
  </si>
  <si>
    <t>60 pontos</t>
  </si>
  <si>
    <t>&lt;50% e &gt;=30%</t>
  </si>
  <si>
    <t>30 pontos</t>
  </si>
  <si>
    <t>1.4</t>
  </si>
  <si>
    <t>Desenvolvimento Assistido por IA — esteira agêntica completa assistida por IA (da elicitação de requisitos à validação automatizada)</t>
  </si>
  <si>
    <t>Demonstração em vídeo das funcionalidades de diagnóstico e código ofertado</t>
  </si>
  <si>
    <t>1.4.1</t>
  </si>
  <si>
    <t>Nível de Automação no Desenvolvimento:</t>
  </si>
  <si>
    <t>Funcionalidades completas com IA</t>
  </si>
  <si>
    <t>Parciais c/ ferramentas tradicionais</t>
  </si>
  <si>
    <t>1.5</t>
  </si>
  <si>
    <t>Manutenção Assistida por IA — diagnóstico de problemas, sugestão de correções, análise de impacto e documentação automatizada</t>
  </si>
  <si>
    <t>Demonstração em vídeo das funcionalidades de diagnóstico e sugestão de codificação</t>
  </si>
  <si>
    <t>1.6</t>
  </si>
  <si>
    <t>Suporte a Múltiplas Linguagens e Plataformas — migração de origens legadas (Java, .NET, Delphi, VB, ASP, PHP, Clipper, Oracle Forms, ColdFusion) para linguagens modernas</t>
  </si>
  <si>
    <t>&lt;3 linguagens</t>
  </si>
  <si>
    <t>Catálogo de conectores, demonstrações, projetos anteriores</t>
  </si>
  <si>
    <t>&gt;=8 linguagens</t>
  </si>
  <si>
    <t>&lt;8 e &gt;=5 linguagens</t>
  </si>
  <si>
    <t>&lt;5 e &gt;=3 linguagens</t>
  </si>
  <si>
    <t>1.7</t>
  </si>
  <si>
    <t>Integridade e Rastreabilidade da Migração — trilha de auditoria completa com logs de transformação, relatórios de equivalência e matriz de rastreabilidade</t>
  </si>
  <si>
    <t>Demonstração dos mecanismos de auditoria e certificação de integridade</t>
  </si>
  <si>
    <t>1.8</t>
  </si>
  <si>
    <t>Capacidade de Execução On-Premise com LLM Local — suportar execução em infraestrutura local sem necessidade de acesso à rede externa</t>
  </si>
  <si>
    <t>Demonstração das funcionalidades rodando em ambiente On-Premise com acesso a LLM local</t>
  </si>
  <si>
    <t>2. CAPACIDADE TÉCNICA E SQUADS / CORPO TÉCNICO</t>
  </si>
  <si>
    <t>2.1</t>
  </si>
  <si>
    <t>Experiência em Projetos de Modernização — comprovar experiência em modernização e desenvolvimento de sistemas com no mínimo (10.000 PF ou 100.000h), nos últimos 12 meses contados da data do pedido de credenciamento.</t>
  </si>
  <si>
    <t xml:space="preserve">Contratos liquidados, atestados técnicos, declarações de clientes
Serão aceitos atestados técnicos correlatos em horas na proporção de 1 ponto de função para 10 (dez) horas
</t>
  </si>
  <si>
    <t>2.1.1</t>
  </si>
  <si>
    <t>Volume de Modernização Comprovado (PF ou Horas):</t>
  </si>
  <si>
    <t>&lt;10.000PF</t>
  </si>
  <si>
    <t>&gt;=50.000 PF ou &gt;=40.000 PF</t>
  </si>
  <si>
    <t>250 pontos</t>
  </si>
  <si>
    <t>&lt;40.000 e &gt;=30.000 PF</t>
  </si>
  <si>
    <t>200 pontos</t>
  </si>
  <si>
    <t>&lt;30.000 e &gt;=20.000 PF</t>
  </si>
  <si>
    <t>&lt;20.000 e &gt;=10.000 PF</t>
  </si>
  <si>
    <t>10.000PF</t>
  </si>
  <si>
    <t>2.2</t>
  </si>
  <si>
    <t>Pelo menos 1 certificação de Parcerias Cloud — certificações AWS, Azure, GCP, Oracle, Huawei e Alibaba</t>
  </si>
  <si>
    <t>Atestados técnicos</t>
  </si>
  <si>
    <t>2.2.1</t>
  </si>
  <si>
    <t>Certificações Cloud Comprovadas:</t>
  </si>
  <si>
    <t>Não apresenta</t>
  </si>
  <si>
    <t>Completo c/ certificação</t>
  </si>
  <si>
    <t>Completo c/ certificação (todas as Parceiras mencionadas no Item 2.2)</t>
  </si>
  <si>
    <t>Parcial (pelo menos 3 parceiras mencionadas no Item 2.2)</t>
  </si>
  <si>
    <t>2.3</t>
  </si>
  <si>
    <t>Capacidade de Transferência de Tecnologia — apresentar plano de capacitação da equipe da estatal para operação conjunta ou autônoma</t>
  </si>
  <si>
    <t>Plano detalhado, cronograma, currículos dos instrutores</t>
  </si>
  <si>
    <t>2.3.1</t>
  </si>
  <si>
    <t>Nível do Plano de Transferência de Tecnologia:</t>
  </si>
  <si>
    <t>Parcial</t>
  </si>
  <si>
    <t>2.4</t>
  </si>
  <si>
    <t>Parcerias Estratégicas com Fabricantes de Tecnologia — parcerias com fabricantes chave (Microsoft, AWS, Google, Oracle, Salesforce, Red Hat, Anthropic)</t>
  </si>
  <si>
    <t>Nenhum</t>
  </si>
  <si>
    <t>Certificados, comprovantes de parceria (tier)</t>
  </si>
  <si>
    <t>3 fabricantes ou mais</t>
  </si>
  <si>
    <t>2 fabricantes</t>
  </si>
  <si>
    <t>20 pontos</t>
  </si>
  <si>
    <t>1 fabricante</t>
  </si>
  <si>
    <t>2.5</t>
  </si>
  <si>
    <t>Metodologia de Validação Pós-Modernização — suíte de testes automatizados de equivalência funcional, regressão, desempenho e segurança</t>
  </si>
  <si>
    <t>Sem metodologia</t>
  </si>
  <si>
    <t>Framework de testes, casos de teste, resultados de validações anteriores</t>
  </si>
  <si>
    <t>Suíte completa automatizada</t>
  </si>
  <si>
    <t>Testes manuais estruturados</t>
  </si>
  <si>
    <t>40 pontos</t>
  </si>
  <si>
    <t>2.6</t>
  </si>
  <si>
    <t>Execução Simultânea de Squads de Desenvolvimento e Sustentação — comprovar a execução simultânea de, no mínimo, 40 (quarenta) postos de trabalho mantidas concomitantemente por período contínuo não inferior a 6 meses nos últimos 5 anos, a contar da data de credenciamento.</t>
  </si>
  <si>
    <t>1. Atestados técnicos com composição dos squads; 2. Cópia dos contratos/OS; 3. Relatórios de medição mensal; 4. Planilha consolidada de simultaneidade</t>
  </si>
  <si>
    <t>2.6.1</t>
  </si>
  <si>
    <t>Parâmetro de Aferição de Simultaneidade de Squads:</t>
  </si>
  <si>
    <t>40 ou mais postos de trabalho simultâneos por 6 meses contínuos</t>
  </si>
  <si>
    <t>APTO</t>
  </si>
  <si>
    <t>Menos de 40 postos de trabalho simultâneos por 6 meses contínuos</t>
  </si>
  <si>
    <t>NÃO APTO</t>
  </si>
  <si>
    <t>2.7</t>
  </si>
  <si>
    <t>Dimensionamento do Quadro Técnico Próprio de TI — comprovar a manutenção de quadro técnico de, no mínimo, 60 (sessenta) profissionais de TI, apurado pela média mensal dos últimos 12 meses.</t>
  </si>
  <si>
    <t>1. Relação nominal dos profissionais com cargo e perfil; 2. Comprovação do vínculo empregatício CLT ou contratual PJ</t>
  </si>
  <si>
    <t>2.7.1</t>
  </si>
  <si>
    <t>Parâmetro de Aferição de Quadro Técnico:</t>
  </si>
  <si>
    <t>Média igual ou superior a 60 profissionais de TI</t>
  </si>
  <si>
    <t>Média inferior a 60 profissionais de TI</t>
  </si>
  <si>
    <t>2.8</t>
  </si>
  <si>
    <t>Certificações Técnicas do Corpo Técnico — comprovar profissionais certificados nas áreas de competência (Arquitetura em Nuvem, IA e Dados, Métricas de Software, Gestão/Agilidade, Segurança da Informação)</t>
  </si>
  <si>
    <t>Cobertura de menos de 2 áreas</t>
  </si>
  <si>
    <t>1. Cópia dos certificados válidos; 2. Relação dos profissionais certificados por área de competência</t>
  </si>
  <si>
    <t>Cobertura de 5 áreas</t>
  </si>
  <si>
    <t>Cobertura de 4 áreas</t>
  </si>
  <si>
    <t>35 pontos</t>
  </si>
  <si>
    <t>Cobertura de 3 áreas</t>
  </si>
  <si>
    <t>Cobertura de 2 áreas</t>
  </si>
  <si>
    <t>3. QUALIDADE E PADRONIZAÇÃO</t>
  </si>
  <si>
    <t>3.1</t>
  </si>
  <si>
    <t>Certificação de Processo de Software — CMMI (níveis 3 a 5) OU MPS-BR (níveis A a C) [Pontuação não cumulativa]</t>
  </si>
  <si>
    <t>Certificado vigente emitido por organismo oficial</t>
  </si>
  <si>
    <t>CMMI 5 / MPS.BR A</t>
  </si>
  <si>
    <t>CMMI 4 / MPS.BR B</t>
  </si>
  <si>
    <t>80 pontos</t>
  </si>
  <si>
    <t>CMMI 3 / MPS.BR C</t>
  </si>
  <si>
    <t>3.2</t>
  </si>
  <si>
    <t>Certificação de Segurança da Informação ISO/IEC 27001 Vigente — Sistema de Gestão de Segurança da Informação (SGSI)</t>
  </si>
  <si>
    <t xml:space="preserve">Possui ISO 27001 </t>
  </si>
  <si>
    <t>3.3</t>
  </si>
  <si>
    <t>Práticas DevOps/DevSecOps com Automação por IA — automação de testes, deploys e monitoramento contínuo</t>
  </si>
  <si>
    <t>Demonstração das práticas, pipelines, ferramentas</t>
  </si>
  <si>
    <t>Automação completa com IA</t>
  </si>
  <si>
    <t>Automação parcial</t>
  </si>
  <si>
    <t>Práticas manuais</t>
  </si>
  <si>
    <t>4. GOVERNANÇA E CONTROLE DA IA</t>
  </si>
  <si>
    <t>4.1</t>
  </si>
  <si>
    <t>Trilha de Auditoria com Encadeamento Criptográfico — garantia de imutabilidade e integridade dos registros das ações dos agentes de IA</t>
  </si>
  <si>
    <t>Demonstração do mecanismo e da rota de verificação de integridade</t>
  </si>
  <si>
    <t>Trilha íntegra c/ encadeamento criptográfico</t>
  </si>
  <si>
    <t>Trilha completa sem verificação</t>
  </si>
  <si>
    <t>Log convencional</t>
  </si>
  <si>
    <t>4.2</t>
  </si>
  <si>
    <t>Segregação de Funções na Aprovação de Go-Live — impedimento técnico de autoaprovação entre desenvolvimento e produção</t>
  </si>
  <si>
    <t>Demonstração do fluxo de aprovação de go-live e matriz de papéis</t>
  </si>
  <si>
    <t>Segregação obrigatória imposta tecnicamente</t>
  </si>
  <si>
    <t>Segregação por processo/política</t>
  </si>
  <si>
    <t>4.3</t>
  </si>
  <si>
    <t>Aprovação Humana Determinística (Human-in-the-loop) — suspensão obrigatória de ações sensíveis até autorização humana explícita</t>
  </si>
  <si>
    <t>Demonstração do fluxo de aprovação por tipo de ação</t>
  </si>
  <si>
    <t>Suspensão determinística garantida pela plataforma</t>
  </si>
  <si>
    <t>Aprovação apenas recomendada</t>
  </si>
  <si>
    <t>4.4</t>
  </si>
  <si>
    <t>Controle de Consumo e Cotas de IA — controle e bloqueio automático de consumo por organização, usuário e agente</t>
  </si>
  <si>
    <t>Demonstração do painel de consumo e configuração de cotas</t>
  </si>
  <si>
    <t>4.4.1</t>
  </si>
  <si>
    <t>Nível de Controle de Cotas:</t>
  </si>
  <si>
    <t>Sem controle de cotas</t>
  </si>
  <si>
    <t>Controle c/ bloqueio nos 3 níveis (Org/Usuário/Agente)</t>
  </si>
  <si>
    <t>Controle agregado apenas em nível de organização</t>
  </si>
  <si>
    <t>4.5</t>
  </si>
  <si>
    <t>Inventário de Ativos de IA com Ciclo de Vida — controle centralizado e automatizado de agentes, modelos e integrações</t>
  </si>
  <si>
    <t>Demonstração do inventário de ativos e registro de fases</t>
  </si>
  <si>
    <t>4.5.1</t>
  </si>
  <si>
    <t>Modalidade do Inventário de Ativos:</t>
  </si>
  <si>
    <t>Inventário automático c/ ciclo de vida completo</t>
  </si>
  <si>
    <t>Inventário manual ou parcial</t>
  </si>
  <si>
    <t>4.6</t>
  </si>
  <si>
    <t>Cofre de Credenciais Dedicado (Vault) — proteção total de senhas e chaves sem exposição em logs ou telas</t>
  </si>
  <si>
    <t>Demonstração do preenchimento de credencial sem exposição</t>
  </si>
  <si>
    <t>4.6.1</t>
  </si>
  <si>
    <t>Nível de Proteção de Credenciais:</t>
  </si>
  <si>
    <t>Sem mecanismo dedicado</t>
  </si>
  <si>
    <t>Uso sem exposição em nenhuma camada</t>
  </si>
  <si>
    <t>Armazenamento seguro c/ exposição eventual</t>
  </si>
  <si>
    <t>5. ÁREAS DE EXCLUSIVIDADE TERRITORIAL</t>
  </si>
  <si>
    <t>5.1</t>
  </si>
  <si>
    <t>Declaração de Exclusividade para o Estado do Rio de Janeiro — compromisso formal de lealdade/não conflito no território prioritário</t>
  </si>
  <si>
    <t>Declaração formal de exclusividade assinada por representante legal</t>
  </si>
  <si>
    <t>PONTUAÇÃO TOTAL AUTODECLARADA</t>
  </si>
  <si>
    <t>PONTUAÇÃO TOTAL EVIDENCIADA</t>
  </si>
  <si>
    <t>STATUS DA HABILITAÇÃO (AUTODECLARADO)</t>
  </si>
  <si>
    <t>STATUS DA HABILITAÇÃO (EVIDENCIADO)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</si>
</sst>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6.0"/>
      <color rgb="FF000000"/>
      <name val="Calibri"/>
    </font>
    <font/>
    <font>
      <b/>
      <sz val="11.0"/>
      <color rgb="FF000000"/>
      <name val="Calibri"/>
    </font>
    <font>
      <i/>
      <sz val="9.0"/>
      <color rgb="FF4A5568"/>
      <name val="Calibri"/>
    </font>
    <font>
      <b/>
      <sz val="10.0"/>
      <color rgb="FF000000"/>
      <name val="Calibri"/>
    </font>
    <font>
      <b/>
      <sz val="11.0"/>
      <color rgb="FF2C5282"/>
      <name val="Calibri"/>
    </font>
    <font>
      <b/>
      <sz val="10.0"/>
      <color rgb="FF1A202C"/>
      <name val="Calibri"/>
    </font>
    <font>
      <i/>
      <sz val="9.0"/>
      <color rgb="FF718096"/>
      <name val="Calibri"/>
    </font>
    <font>
      <sz val="10.0"/>
      <color rgb="FF1A202C"/>
      <name val="Calibri"/>
    </font>
    <font>
      <sz val="11.0"/>
      <color theme="1"/>
      <name val="Calibri"/>
    </font>
    <font>
      <sz val="9.0"/>
      <color rgb="FF718096"/>
      <name val="Calibri"/>
    </font>
    <font>
      <color theme="1"/>
      <name val="Calibri"/>
      <scheme val="minor"/>
    </font>
    <font>
      <b/>
      <sz val="11.0"/>
      <color rgb="FFFFFFFF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CBD5E0"/>
        <bgColor rgb="FFCBD5E0"/>
      </patternFill>
    </fill>
    <fill>
      <patternFill patternType="solid">
        <fgColor rgb="FFEDF2F7"/>
        <bgColor rgb="FFEDF2F7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 style="thin">
        <color rgb="FFCBD5E0"/>
      </left>
      <right style="thin">
        <color rgb="FFCBD5E0"/>
      </right>
      <top style="thin">
        <color rgb="FFCBD5E0"/>
      </top>
      <bottom style="medium">
        <color rgb="FF1B365D"/>
      </bottom>
    </border>
    <border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</border>
    <border>
      <left style="thin">
        <color rgb="FFCBD5E0"/>
      </left>
      <right style="thin">
        <color rgb="FFCBD5E0"/>
      </right>
      <top style="thin">
        <color rgb="FFCBD5E0"/>
      </top>
    </border>
    <border>
      <left style="thin">
        <color rgb="FFCBD5E0"/>
      </left>
      <right style="thin">
        <color rgb="FFCBD5E0"/>
      </right>
      <bottom style="thin">
        <color rgb="FFCBD5E0"/>
      </bottom>
    </border>
    <border>
      <top style="medium">
        <color rgb="FF1B365D"/>
      </top>
      <bottom style="double">
        <color rgb="FF1B365D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 shrinkToFit="0" vertical="center" wrapText="1"/>
    </xf>
    <xf borderId="0" fillId="0" fontId="4" numFmtId="0" xfId="0" applyAlignment="1" applyFont="1">
      <alignment horizontal="left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readingOrder="0" shrinkToFit="0" vertical="center" wrapText="1"/>
    </xf>
    <xf borderId="4" fillId="2" fontId="5" numFmtId="0" xfId="0" applyAlignment="1" applyBorder="1" applyFill="1" applyFont="1">
      <alignment horizontal="center" shrinkToFit="0" vertical="center" wrapText="1"/>
    </xf>
    <xf borderId="1" fillId="3" fontId="6" numFmtId="0" xfId="0" applyAlignment="1" applyBorder="1" applyFill="1" applyFon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horizontal="left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horizontal="center" readingOrder="0" shrinkToFit="0" vertical="center" wrapText="1"/>
    </xf>
    <xf borderId="5" fillId="0" fontId="9" numFmtId="0" xfId="0" applyAlignment="1" applyBorder="1" applyFont="1">
      <alignment horizontal="left" shrinkToFit="0" vertical="center" wrapText="1"/>
    </xf>
    <xf borderId="5" fillId="0" fontId="9" numFmtId="0" xfId="0" applyAlignment="1" applyBorder="1" applyFont="1">
      <alignment horizontal="center" shrinkToFit="0" vertical="center" wrapText="1"/>
    </xf>
    <xf borderId="5" fillId="0" fontId="10" numFmtId="0" xfId="0" applyBorder="1" applyFont="1"/>
    <xf borderId="5" fillId="0" fontId="8" numFmtId="0" xfId="0" applyAlignment="1" applyBorder="1" applyFont="1">
      <alignment horizontal="left" shrinkToFit="0" vertical="center" wrapText="1"/>
    </xf>
    <xf borderId="5" fillId="0" fontId="7" numFmtId="0" xfId="0" applyAlignment="1" applyBorder="1" applyFont="1">
      <alignment horizontal="left" readingOrder="0" shrinkToFit="0" vertical="center" wrapText="1"/>
    </xf>
    <xf borderId="5" fillId="0" fontId="9" numFmtId="0" xfId="0" applyAlignment="1" applyBorder="1" applyFont="1">
      <alignment horizontal="left" readingOrder="0" shrinkToFit="0" vertical="center" wrapText="1"/>
    </xf>
    <xf borderId="5" fillId="0" fontId="8" numFmtId="0" xfId="0" applyAlignment="1" applyBorder="1" applyFont="1">
      <alignment horizontal="left" readingOrder="0" shrinkToFit="0" vertical="center" wrapText="1"/>
    </xf>
    <xf borderId="5" fillId="0" fontId="11" numFmtId="49" xfId="0" applyAlignment="1" applyBorder="1" applyFont="1" applyNumberFormat="1">
      <alignment horizontal="center" readingOrder="0" shrinkToFit="0" vertical="center" wrapText="1"/>
    </xf>
    <xf borderId="5" fillId="0" fontId="8" numFmtId="0" xfId="0" applyAlignment="1" applyBorder="1" applyFont="1">
      <alignment horizontal="center" readingOrder="0" shrinkToFit="0" vertical="center" wrapText="1"/>
    </xf>
    <xf borderId="0" fillId="0" fontId="12" numFmtId="0" xfId="0" applyFont="1"/>
    <xf borderId="6" fillId="0" fontId="10" numFmtId="0" xfId="0" applyBorder="1" applyFont="1"/>
    <xf borderId="6" fillId="0" fontId="8" numFmtId="0" xfId="0" applyAlignment="1" applyBorder="1" applyFont="1">
      <alignment horizontal="left" shrinkToFit="0" vertical="center" wrapText="1"/>
    </xf>
    <xf borderId="7" fillId="0" fontId="7" numFmtId="49" xfId="0" applyAlignment="1" applyBorder="1" applyFont="1" applyNumberFormat="1">
      <alignment horizontal="center" shrinkToFit="0" vertical="center" wrapText="1"/>
    </xf>
    <xf borderId="7" fillId="0" fontId="7" numFmtId="0" xfId="0" applyAlignment="1" applyBorder="1" applyFont="1">
      <alignment horizontal="left"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7" fillId="0" fontId="9" numFmtId="0" xfId="0" applyAlignment="1" applyBorder="1" applyFont="1">
      <alignment horizontal="left" shrinkToFit="0" vertical="center" wrapText="1"/>
    </xf>
    <xf borderId="5" fillId="0" fontId="7" numFmtId="49" xfId="0" applyAlignment="1" applyBorder="1" applyFont="1" applyNumberFormat="1">
      <alignment horizontal="center" readingOrder="0" shrinkToFit="0" vertical="center" wrapText="1"/>
    </xf>
    <xf borderId="1" fillId="2" fontId="13" numFmtId="0" xfId="0" applyAlignment="1" applyBorder="1" applyFill="1" applyFont="1">
      <alignment horizontal="left" shrinkToFit="0" vertical="center" wrapText="1"/>
    </xf>
    <xf borderId="8" fillId="4" fontId="7" numFmtId="0" xfId="0" applyAlignment="1" applyBorder="1" applyFill="1" applyFont="1">
      <alignment horizontal="left" shrinkToFit="0" vertical="center" wrapText="1"/>
    </xf>
    <xf borderId="8" fillId="4" fontId="10" numFmtId="0" xfId="0" applyBorder="1" applyFill="1" applyFont="1"/>
    <xf borderId="8" fillId="4" fontId="7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60.0"/>
    <col customWidth="1" min="3" max="3" width="13.14"/>
    <col customWidth="1" min="4" max="4" width="14.29"/>
    <col customWidth="1" min="5" max="5" width="13.14"/>
    <col customWidth="1" min="6" max="6" width="37.14"/>
    <col customWidth="1" min="7" max="7" width="27.57"/>
    <col customWidth="1" min="8" max="8" width="13.14"/>
    <col customWidth="1" min="9" max="9" width="35.0"/>
    <col customWidth="1" min="10" max="26" width="8.71"/>
  </cols>
  <sheetData>
    <row r="1" ht="30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9.5" customHeight="1">
      <c r="A2" s="4" t="s">
        <v>1</v>
      </c>
      <c r="B2" s="2"/>
      <c r="C2" s="2"/>
      <c r="D2" s="2"/>
      <c r="E2" s="2"/>
      <c r="F2" s="2"/>
      <c r="G2" s="2"/>
      <c r="H2" s="2"/>
      <c r="I2" s="3"/>
    </row>
    <row r="3">
      <c r="A3" s="5" t="s">
        <v>2</v>
      </c>
    </row>
    <row r="4">
      <c r="A4" s="5" t="s">
        <v>3</v>
      </c>
    </row>
    <row r="5">
      <c r="A5" s="5" t="s">
        <v>4</v>
      </c>
    </row>
    <row r="6">
      <c r="A6" s="5" t="s">
        <v>5</v>
      </c>
    </row>
    <row r="7">
      <c r="A7" s="5" t="s">
        <v>6</v>
      </c>
    </row>
    <row r="9" ht="21.75" customHeight="1">
      <c r="A9" s="6" t="s">
        <v>7</v>
      </c>
      <c r="B9" s="2"/>
      <c r="C9" s="3"/>
      <c r="D9" s="6" t="s">
        <v>8</v>
      </c>
      <c r="E9" s="2"/>
      <c r="F9" s="3"/>
      <c r="G9" s="7" t="s">
        <v>9</v>
      </c>
      <c r="H9" s="2"/>
      <c r="I9" s="3"/>
    </row>
    <row r="10" ht="27.75" customHeight="1">
      <c r="A10" s="8" t="s">
        <v>10</v>
      </c>
      <c r="B10" s="8" t="s">
        <v>11</v>
      </c>
      <c r="C10" s="8" t="s">
        <v>12</v>
      </c>
      <c r="D10" s="8" t="s">
        <v>13</v>
      </c>
      <c r="E10" s="8" t="s">
        <v>14</v>
      </c>
      <c r="F10" s="8" t="s">
        <v>15</v>
      </c>
      <c r="G10" s="8" t="s">
        <v>13</v>
      </c>
      <c r="H10" s="8" t="s">
        <v>14</v>
      </c>
      <c r="I10" s="8" t="s">
        <v>16</v>
      </c>
    </row>
    <row r="11" ht="24.0" customHeight="1">
      <c r="A11" s="9" t="s">
        <v>17</v>
      </c>
      <c r="B11" s="2"/>
      <c r="C11" s="2"/>
      <c r="D11" s="2"/>
      <c r="E11" s="2"/>
      <c r="F11" s="2"/>
      <c r="G11" s="2"/>
      <c r="H11" s="2"/>
      <c r="I11" s="3"/>
    </row>
    <row r="12">
      <c r="A12" s="10" t="s">
        <v>18</v>
      </c>
      <c r="B12" s="11" t="s">
        <v>19</v>
      </c>
      <c r="C12" s="12" t="s">
        <v>20</v>
      </c>
      <c r="D12" s="13" t="s">
        <v>21</v>
      </c>
      <c r="E12" s="10" t="str">
        <f>IF(D12="Sim", "Classificado", "Desclassificado")</f>
        <v>Desclassificado</v>
      </c>
      <c r="F12" s="14" t="s">
        <v>22</v>
      </c>
      <c r="G12" s="13" t="s">
        <v>21</v>
      </c>
      <c r="H12" s="10" t="str">
        <f>IF(G12="Sim", "Classificado", "Desclassificado")</f>
        <v>Desclassificado</v>
      </c>
      <c r="I12" s="14"/>
    </row>
    <row r="13" ht="24.0" customHeight="1">
      <c r="A13" s="10" t="s">
        <v>23</v>
      </c>
      <c r="B13" s="11" t="s">
        <v>24</v>
      </c>
      <c r="C13" s="12" t="s">
        <v>25</v>
      </c>
      <c r="D13" s="13" t="s">
        <v>26</v>
      </c>
      <c r="E13" s="10">
        <f>IF(D12="Não", 0, IF(D13="Proprietária", 100, IF(D13="Licenciada c/ sublicenciamento", 70, IF(D13="Não possui", 0, 0))))</f>
        <v>0</v>
      </c>
      <c r="F13" s="15" t="s">
        <v>27</v>
      </c>
      <c r="G13" s="10" t="s">
        <v>28</v>
      </c>
      <c r="H13" s="10">
        <f>IF(G12="Não", 0, IF(G13="Proprietária", 100, IF(G13="Licenciada c/ sublicenciamento", 70, IF(G13="Não possui", 0, 0))))</f>
        <v>0</v>
      </c>
      <c r="I13" s="14"/>
    </row>
    <row r="14" ht="18.0" customHeight="1">
      <c r="A14" s="16"/>
      <c r="B14" s="17" t="s">
        <v>28</v>
      </c>
      <c r="C14" s="12" t="s">
        <v>29</v>
      </c>
      <c r="D14" s="16"/>
      <c r="E14" s="16"/>
      <c r="F14" s="16"/>
      <c r="G14" s="16"/>
      <c r="H14" s="16"/>
      <c r="I14" s="16"/>
    </row>
    <row r="15" ht="18.0" customHeight="1">
      <c r="A15" s="16"/>
      <c r="B15" s="17" t="s">
        <v>30</v>
      </c>
      <c r="C15" s="12" t="s">
        <v>31</v>
      </c>
      <c r="D15" s="16"/>
      <c r="E15" s="16"/>
      <c r="F15" s="16"/>
      <c r="G15" s="16"/>
      <c r="H15" s="16"/>
      <c r="I15" s="16"/>
    </row>
    <row r="16" ht="27.75" customHeight="1">
      <c r="A16" s="10" t="s">
        <v>32</v>
      </c>
      <c r="B16" s="11" t="s">
        <v>33</v>
      </c>
      <c r="C16" s="12" t="s">
        <v>25</v>
      </c>
      <c r="D16" s="13" t="s">
        <v>26</v>
      </c>
      <c r="E16" s="10">
        <f>IF(D16="Análise completa c/ IA generativa", 100, IF(D16="Parcial c/ ferramentas tradicionais", 50, IF(D16="Apenas manual", 10, IF(D16="Não possui", 0, 0))))</f>
        <v>0</v>
      </c>
      <c r="F16" s="14" t="s">
        <v>34</v>
      </c>
      <c r="G16" s="13" t="s">
        <v>26</v>
      </c>
      <c r="H16" s="10">
        <f>IF(G16="Análise completa c/ IA generativa", 100, IF(G16="Parcial c/ ferramentas tradicionais", 50, IF(G16="Apenas manual", 10, IF(G16="Não possui", 0, 0))))</f>
        <v>0</v>
      </c>
      <c r="I16" s="14"/>
    </row>
    <row r="17" ht="18.0" customHeight="1">
      <c r="A17" s="16"/>
      <c r="B17" s="17" t="s">
        <v>35</v>
      </c>
      <c r="C17" s="12" t="s">
        <v>29</v>
      </c>
      <c r="D17" s="16"/>
      <c r="E17" s="16"/>
      <c r="F17" s="16"/>
      <c r="G17" s="16"/>
      <c r="H17" s="16"/>
      <c r="I17" s="16"/>
    </row>
    <row r="18" ht="18.0" customHeight="1">
      <c r="A18" s="16"/>
      <c r="B18" s="17" t="s">
        <v>36</v>
      </c>
      <c r="C18" s="12" t="s">
        <v>37</v>
      </c>
      <c r="D18" s="16"/>
      <c r="E18" s="16"/>
      <c r="F18" s="16"/>
      <c r="G18" s="16"/>
      <c r="H18" s="16"/>
      <c r="I18" s="16"/>
    </row>
    <row r="19" ht="18.0" customHeight="1">
      <c r="A19" s="16"/>
      <c r="B19" s="17" t="s">
        <v>38</v>
      </c>
      <c r="C19" s="12" t="s">
        <v>39</v>
      </c>
      <c r="D19" s="16"/>
      <c r="E19" s="16"/>
      <c r="F19" s="16"/>
      <c r="G19" s="16"/>
      <c r="H19" s="16"/>
      <c r="I19" s="16"/>
    </row>
    <row r="20" ht="18.0" customHeight="1">
      <c r="A20" s="16"/>
      <c r="B20" s="17" t="s">
        <v>26</v>
      </c>
      <c r="C20" s="12" t="s">
        <v>40</v>
      </c>
      <c r="D20" s="16"/>
      <c r="E20" s="16"/>
      <c r="F20" s="16"/>
      <c r="G20" s="16"/>
      <c r="H20" s="16"/>
      <c r="I20" s="16"/>
    </row>
    <row r="21" ht="27.75" customHeight="1">
      <c r="A21" s="10" t="s">
        <v>41</v>
      </c>
      <c r="B21" s="11" t="s">
        <v>42</v>
      </c>
      <c r="C21" s="12" t="s">
        <v>25</v>
      </c>
      <c r="D21" s="13" t="s">
        <v>43</v>
      </c>
      <c r="E21" s="10">
        <f>IF(D21="Taxa aproveitamento &gt;=90%", 150, IF(D21="&lt;90% e &gt;=70%", 100, IF(D21="&lt;70% e &gt;=50%", 60, IF(D21="&lt;50% e &gt;=30%", 30, IF(D21="&lt;30%", 10, 0)))))</f>
        <v>10</v>
      </c>
      <c r="F21" s="14" t="s">
        <v>44</v>
      </c>
      <c r="G21" s="13" t="s">
        <v>43</v>
      </c>
      <c r="H21" s="10">
        <f>IF(G21="Taxa aproveitamento &gt;=90%", 150, IF(G21="&lt;90% e &gt;=70%", 100, IF(G21="&lt;70% e &gt;=50%", 60, IF(G21="&lt;50% e &gt;=30%", 30, IF(G21="&lt;30%", 10, 0)))))</f>
        <v>10</v>
      </c>
      <c r="I21" s="14"/>
    </row>
    <row r="22" ht="18.0" customHeight="1">
      <c r="A22" s="16"/>
      <c r="B22" s="17" t="s">
        <v>45</v>
      </c>
      <c r="C22" s="12" t="s">
        <v>46</v>
      </c>
      <c r="D22" s="16"/>
      <c r="E22" s="16"/>
      <c r="F22" s="16"/>
      <c r="G22" s="16"/>
      <c r="H22" s="16"/>
      <c r="I22" s="16"/>
    </row>
    <row r="23" ht="18.0" customHeight="1">
      <c r="A23" s="16"/>
      <c r="B23" s="17" t="s">
        <v>47</v>
      </c>
      <c r="C23" s="12" t="s">
        <v>29</v>
      </c>
      <c r="D23" s="16"/>
      <c r="E23" s="16"/>
      <c r="F23" s="16"/>
      <c r="G23" s="16"/>
      <c r="H23" s="16"/>
      <c r="I23" s="16"/>
    </row>
    <row r="24" ht="18.0" customHeight="1">
      <c r="A24" s="16"/>
      <c r="B24" s="17" t="s">
        <v>48</v>
      </c>
      <c r="C24" s="12" t="s">
        <v>49</v>
      </c>
      <c r="D24" s="16"/>
      <c r="E24" s="16"/>
      <c r="F24" s="16"/>
      <c r="G24" s="16"/>
      <c r="H24" s="16"/>
      <c r="I24" s="16"/>
    </row>
    <row r="25" ht="18.0" customHeight="1">
      <c r="A25" s="16"/>
      <c r="B25" s="17" t="s">
        <v>50</v>
      </c>
      <c r="C25" s="12" t="s">
        <v>51</v>
      </c>
      <c r="D25" s="16"/>
      <c r="E25" s="16"/>
      <c r="F25" s="16"/>
      <c r="G25" s="16"/>
      <c r="H25" s="16"/>
      <c r="I25" s="16"/>
    </row>
    <row r="26" ht="18.0" customHeight="1">
      <c r="A26" s="16"/>
      <c r="B26" s="17" t="s">
        <v>43</v>
      </c>
      <c r="C26" s="12" t="s">
        <v>39</v>
      </c>
      <c r="D26" s="16"/>
      <c r="E26" s="16"/>
      <c r="F26" s="16"/>
      <c r="G26" s="16"/>
      <c r="H26" s="16"/>
      <c r="I26" s="16"/>
    </row>
    <row r="27" ht="27.75" customHeight="1">
      <c r="A27" s="10" t="s">
        <v>52</v>
      </c>
      <c r="B27" s="11" t="s">
        <v>53</v>
      </c>
      <c r="C27" s="12" t="s">
        <v>20</v>
      </c>
      <c r="D27" s="13" t="s">
        <v>21</v>
      </c>
      <c r="E27" s="10" t="str">
        <f>IF(D27="Sim", "Classificado", "Desclassificado")</f>
        <v>Desclassificado</v>
      </c>
      <c r="F27" s="14" t="s">
        <v>54</v>
      </c>
      <c r="G27" s="13" t="s">
        <v>21</v>
      </c>
      <c r="H27" s="10" t="str">
        <f>IF(G27="Sim", "Classificado", "Desclassificado")</f>
        <v>Desclassificado</v>
      </c>
      <c r="I27" s="14"/>
    </row>
    <row r="28" ht="24.0" customHeight="1">
      <c r="A28" s="10" t="s">
        <v>55</v>
      </c>
      <c r="B28" s="11" t="s">
        <v>56</v>
      </c>
      <c r="C28" s="12" t="s">
        <v>25</v>
      </c>
      <c r="D28" s="13" t="s">
        <v>26</v>
      </c>
      <c r="E28" s="10">
        <f>IF(D27="Não", 0, IF(D28="Funcionalidades completas com IA", 100, IF(D28="Parciais c/ ferramentas tradicionais", 50, IF(D28="Não possui", 0, 0))))</f>
        <v>0</v>
      </c>
      <c r="F28" s="15" t="s">
        <v>27</v>
      </c>
      <c r="G28" s="10" t="s">
        <v>57</v>
      </c>
      <c r="H28" s="10">
        <f>IF(G27="Não", 0, IF(G28="Funcionalidades completas com IA", 100, IF(G28="Parciais c/ ferramentas tradicionais", 50, IF(G28="Não possui", 0, 0))))</f>
        <v>0</v>
      </c>
      <c r="I28" s="14"/>
    </row>
    <row r="29" ht="18.0" customHeight="1">
      <c r="A29" s="16"/>
      <c r="B29" s="17" t="s">
        <v>57</v>
      </c>
      <c r="C29" s="12" t="s">
        <v>29</v>
      </c>
      <c r="D29" s="16"/>
      <c r="E29" s="16"/>
      <c r="F29" s="16"/>
      <c r="G29" s="16"/>
      <c r="H29" s="16"/>
      <c r="I29" s="16"/>
    </row>
    <row r="30" ht="18.0" customHeight="1">
      <c r="A30" s="16"/>
      <c r="B30" s="17" t="s">
        <v>58</v>
      </c>
      <c r="C30" s="12" t="s">
        <v>37</v>
      </c>
      <c r="D30" s="16"/>
      <c r="E30" s="16"/>
      <c r="F30" s="16"/>
      <c r="G30" s="16"/>
      <c r="H30" s="16"/>
      <c r="I30" s="16"/>
    </row>
    <row r="31" ht="27.75" customHeight="1">
      <c r="A31" s="10" t="s">
        <v>59</v>
      </c>
      <c r="B31" s="11" t="s">
        <v>60</v>
      </c>
      <c r="C31" s="12" t="s">
        <v>25</v>
      </c>
      <c r="D31" s="13" t="s">
        <v>26</v>
      </c>
      <c r="E31" s="10">
        <f>IF(D31="Funcionalidades completas com IA", 100, IF(D31="Parciais c/ ferramentas tradicionais", 50, IF(D31="Não possui", 0, 0)))</f>
        <v>0</v>
      </c>
      <c r="F31" s="14" t="s">
        <v>61</v>
      </c>
      <c r="G31" s="13" t="s">
        <v>26</v>
      </c>
      <c r="H31" s="10">
        <f>IF(G31="Funcionalidades completas com IA", 100, IF(G31="Parciais c/ ferramentas tradicionais", 50, IF(G31="Não possui", 0, 0)))</f>
        <v>0</v>
      </c>
      <c r="I31" s="14"/>
    </row>
    <row r="32" ht="18.0" customHeight="1">
      <c r="A32" s="16"/>
      <c r="B32" s="17" t="s">
        <v>57</v>
      </c>
      <c r="C32" s="12" t="s">
        <v>29</v>
      </c>
      <c r="D32" s="16"/>
      <c r="E32" s="16"/>
      <c r="F32" s="16"/>
      <c r="G32" s="16"/>
      <c r="H32" s="16"/>
      <c r="I32" s="16"/>
    </row>
    <row r="33" ht="18.0" customHeight="1">
      <c r="A33" s="16"/>
      <c r="B33" s="17" t="s">
        <v>58</v>
      </c>
      <c r="C33" s="12" t="s">
        <v>37</v>
      </c>
      <c r="D33" s="16"/>
      <c r="E33" s="16"/>
      <c r="F33" s="16"/>
      <c r="G33" s="16"/>
      <c r="H33" s="16"/>
      <c r="I33" s="16"/>
    </row>
    <row r="34" ht="18.0" customHeight="1">
      <c r="A34" s="16"/>
      <c r="B34" s="17" t="s">
        <v>26</v>
      </c>
      <c r="C34" s="12" t="s">
        <v>40</v>
      </c>
      <c r="D34" s="16"/>
      <c r="E34" s="16"/>
      <c r="F34" s="16"/>
      <c r="G34" s="16"/>
      <c r="H34" s="16"/>
      <c r="I34" s="16"/>
    </row>
    <row r="35">
      <c r="A35" s="10" t="s">
        <v>62</v>
      </c>
      <c r="B35" s="11" t="s">
        <v>63</v>
      </c>
      <c r="C35" s="12" t="s">
        <v>25</v>
      </c>
      <c r="D35" s="13" t="s">
        <v>64</v>
      </c>
      <c r="E35" s="10">
        <f>IF(D35="&gt;=8 linguagens", 150, IF(D35="&lt;8 e &gt;=5 linguagens", 100, IF(D35="&lt;5 e &gt;=3 linguagens", 50, IF(D35="&lt;3 linguagens", 10, 0))))</f>
        <v>10</v>
      </c>
      <c r="F35" s="14" t="s">
        <v>65</v>
      </c>
      <c r="G35" s="13" t="s">
        <v>64</v>
      </c>
      <c r="H35" s="10">
        <f>IF(G35="&gt;=8 linguagens", 150, IF(G35="&lt;8 e &gt;=5 linguagens", 100, IF(G35="&lt;5 e &gt;=3 linguagens", 50, IF(G35="&lt;3 linguagens", 10, 0))))</f>
        <v>10</v>
      </c>
      <c r="I35" s="14"/>
    </row>
    <row r="36" ht="18.0" customHeight="1">
      <c r="A36" s="16"/>
      <c r="B36" s="17" t="s">
        <v>66</v>
      </c>
      <c r="C36" s="12" t="s">
        <v>46</v>
      </c>
      <c r="D36" s="16"/>
      <c r="E36" s="16"/>
      <c r="F36" s="16"/>
      <c r="G36" s="16"/>
      <c r="H36" s="16"/>
      <c r="I36" s="16"/>
    </row>
    <row r="37" ht="18.0" customHeight="1">
      <c r="A37" s="16"/>
      <c r="B37" s="17" t="s">
        <v>67</v>
      </c>
      <c r="C37" s="12" t="s">
        <v>29</v>
      </c>
      <c r="D37" s="16"/>
      <c r="E37" s="16"/>
      <c r="F37" s="16"/>
      <c r="G37" s="16"/>
      <c r="H37" s="16"/>
      <c r="I37" s="16"/>
    </row>
    <row r="38" ht="18.0" customHeight="1">
      <c r="A38" s="16"/>
      <c r="B38" s="17" t="s">
        <v>68</v>
      </c>
      <c r="C38" s="12" t="s">
        <v>37</v>
      </c>
      <c r="D38" s="16"/>
      <c r="E38" s="16"/>
      <c r="F38" s="16"/>
      <c r="G38" s="16"/>
      <c r="H38" s="16"/>
      <c r="I38" s="16"/>
    </row>
    <row r="39" ht="18.0" customHeight="1">
      <c r="A39" s="16"/>
      <c r="B39" s="17" t="s">
        <v>64</v>
      </c>
      <c r="C39" s="12" t="s">
        <v>39</v>
      </c>
      <c r="D39" s="16"/>
      <c r="E39" s="16"/>
      <c r="F39" s="16"/>
      <c r="G39" s="16"/>
      <c r="H39" s="16"/>
      <c r="I39" s="16"/>
    </row>
    <row r="40">
      <c r="A40" s="10" t="s">
        <v>69</v>
      </c>
      <c r="B40" s="11" t="s">
        <v>70</v>
      </c>
      <c r="C40" s="12" t="s">
        <v>20</v>
      </c>
      <c r="D40" s="13" t="s">
        <v>21</v>
      </c>
      <c r="E40" s="10" t="str">
        <f t="shared" ref="E40:E41" si="1">IF(D40="Sim", "Classificado", "Desclassificado")</f>
        <v>Desclassificado</v>
      </c>
      <c r="F40" s="14" t="s">
        <v>71</v>
      </c>
      <c r="G40" s="13" t="s">
        <v>21</v>
      </c>
      <c r="H40" s="10" t="str">
        <f t="shared" ref="H40:H41" si="2">IF(G40="Sim", "Classificado", "Desclassificado")</f>
        <v>Desclassificado</v>
      </c>
      <c r="I40" s="14"/>
    </row>
    <row r="41" ht="27.75" customHeight="1">
      <c r="A41" s="10" t="s">
        <v>72</v>
      </c>
      <c r="B41" s="11" t="s">
        <v>73</v>
      </c>
      <c r="C41" s="12" t="s">
        <v>20</v>
      </c>
      <c r="D41" s="13" t="s">
        <v>21</v>
      </c>
      <c r="E41" s="10" t="str">
        <f t="shared" si="1"/>
        <v>Desclassificado</v>
      </c>
      <c r="F41" s="14" t="s">
        <v>74</v>
      </c>
      <c r="G41" s="13" t="s">
        <v>21</v>
      </c>
      <c r="H41" s="10" t="str">
        <f t="shared" si="2"/>
        <v>Desclassificado</v>
      </c>
      <c r="I41" s="14"/>
    </row>
    <row r="42" ht="24.0" customHeight="1">
      <c r="A42" s="9" t="s">
        <v>75</v>
      </c>
      <c r="B42" s="2"/>
      <c r="C42" s="2"/>
      <c r="D42" s="2"/>
      <c r="E42" s="2"/>
      <c r="F42" s="2"/>
      <c r="G42" s="2"/>
      <c r="H42" s="2"/>
      <c r="I42" s="3"/>
    </row>
    <row r="43">
      <c r="A43" s="10" t="s">
        <v>76</v>
      </c>
      <c r="B43" s="18" t="s">
        <v>77</v>
      </c>
      <c r="C43" s="12" t="s">
        <v>20</v>
      </c>
      <c r="D43" s="13" t="s">
        <v>21</v>
      </c>
      <c r="E43" s="10" t="str">
        <f>IF(D43="Sim", "Classificado", "Desclassificado")</f>
        <v>Desclassificado</v>
      </c>
      <c r="F43" s="19" t="s">
        <v>78</v>
      </c>
      <c r="G43" s="13" t="s">
        <v>21</v>
      </c>
      <c r="H43" s="10" t="str">
        <f>IF(G43="Sim", "Classificado", "Desclassificado")</f>
        <v>Desclassificado</v>
      </c>
      <c r="I43" s="14"/>
    </row>
    <row r="44" ht="24.0" customHeight="1">
      <c r="A44" s="10" t="s">
        <v>79</v>
      </c>
      <c r="B44" s="11" t="s">
        <v>80</v>
      </c>
      <c r="C44" s="12" t="s">
        <v>25</v>
      </c>
      <c r="D44" s="13" t="s">
        <v>81</v>
      </c>
      <c r="E44" s="10">
        <f>IF(D43="Não", 0, IF(D44="&gt;=50.000 PF ou &gt;=40.000 PF", 250, IF(D44="&lt;40.000 e &gt;=30.000 PF", 200, IF(D44="&lt;30.000 e &gt;=20.000 PF", 150, IF(D44="&lt;20.000 e &gt;=10.000 PF", 100, IF(D44="&lt;10.000PF", 50, 0))))))</f>
        <v>0</v>
      </c>
      <c r="F44" s="15" t="s">
        <v>27</v>
      </c>
      <c r="G44" s="13" t="s">
        <v>82</v>
      </c>
      <c r="H44" s="10">
        <f>IF(G43="Não", 0, IF(G44="&gt;=50.000 PF ou &gt;=40.000 PF", 250, IF(G44="&lt;40.000 e &gt;=30.000 PF", 200, IF(G44="&lt;30.000 e &gt;=20.000 PF", 150, IF(G44="&lt;20.000 e &gt;=10.000 PF", 100, IF(G44="&lt;10.000PF", 50, 0))))))</f>
        <v>0</v>
      </c>
      <c r="I44" s="14"/>
    </row>
    <row r="45" ht="18.0" customHeight="1">
      <c r="A45" s="16"/>
      <c r="B45" s="20" t="s">
        <v>82</v>
      </c>
      <c r="C45" s="12" t="s">
        <v>83</v>
      </c>
      <c r="D45" s="16"/>
      <c r="E45" s="16"/>
      <c r="F45" s="16"/>
      <c r="G45" s="16"/>
      <c r="H45" s="16"/>
      <c r="I45" s="16"/>
    </row>
    <row r="46" ht="18.0" customHeight="1">
      <c r="A46" s="16"/>
      <c r="B46" s="20" t="s">
        <v>84</v>
      </c>
      <c r="C46" s="12" t="s">
        <v>85</v>
      </c>
      <c r="D46" s="16"/>
      <c r="E46" s="16"/>
      <c r="F46" s="16"/>
      <c r="G46" s="16"/>
      <c r="H46" s="16"/>
      <c r="I46" s="16"/>
    </row>
    <row r="47" ht="18.0" customHeight="1">
      <c r="A47" s="16"/>
      <c r="B47" s="20" t="s">
        <v>86</v>
      </c>
      <c r="C47" s="12" t="s">
        <v>46</v>
      </c>
      <c r="D47" s="16"/>
      <c r="E47" s="16"/>
      <c r="F47" s="16"/>
      <c r="G47" s="16"/>
      <c r="H47" s="16"/>
      <c r="I47" s="16"/>
    </row>
    <row r="48" ht="18.0" customHeight="1">
      <c r="A48" s="16"/>
      <c r="B48" s="20" t="s">
        <v>87</v>
      </c>
      <c r="C48" s="12" t="s">
        <v>29</v>
      </c>
      <c r="D48" s="16"/>
      <c r="E48" s="16"/>
      <c r="F48" s="16"/>
      <c r="G48" s="16"/>
      <c r="H48" s="16"/>
      <c r="I48" s="16"/>
    </row>
    <row r="49" ht="18.0" customHeight="1">
      <c r="A49" s="16"/>
      <c r="B49" s="20" t="s">
        <v>88</v>
      </c>
      <c r="C49" s="12" t="s">
        <v>37</v>
      </c>
      <c r="D49" s="16"/>
      <c r="E49" s="16"/>
      <c r="F49" s="16"/>
      <c r="G49" s="16"/>
      <c r="H49" s="16"/>
      <c r="I49" s="16"/>
    </row>
    <row r="50" ht="27.75" customHeight="1">
      <c r="A50" s="10" t="s">
        <v>89</v>
      </c>
      <c r="B50" s="18" t="s">
        <v>90</v>
      </c>
      <c r="C50" s="12" t="s">
        <v>20</v>
      </c>
      <c r="D50" s="13" t="s">
        <v>21</v>
      </c>
      <c r="E50" s="10" t="str">
        <f>IF(D50="Sim", "Classificado", "Desclassificado")</f>
        <v>Desclassificado</v>
      </c>
      <c r="F50" s="14" t="s">
        <v>91</v>
      </c>
      <c r="G50" s="13" t="s">
        <v>21</v>
      </c>
      <c r="H50" s="10" t="str">
        <f>IF(G50="Sim", "Classificado", "Desclassificado")</f>
        <v>Desclassificado</v>
      </c>
      <c r="I50" s="14"/>
    </row>
    <row r="51" ht="24.0" customHeight="1">
      <c r="A51" s="10" t="s">
        <v>92</v>
      </c>
      <c r="B51" s="11" t="s">
        <v>93</v>
      </c>
      <c r="C51" s="12" t="s">
        <v>25</v>
      </c>
      <c r="D51" s="13" t="s">
        <v>94</v>
      </c>
      <c r="E51" s="10">
        <f>IF(D50="Não", 0, IF(D51="Completo c/ certificação", 100, IF(D51="Parcial", 50, IF(D51="Não apresenta", 0, 0))))</f>
        <v>0</v>
      </c>
      <c r="F51" s="15" t="s">
        <v>27</v>
      </c>
      <c r="G51" s="10" t="s">
        <v>95</v>
      </c>
      <c r="H51" s="10">
        <f>IF(G50="Não", 0, IF(G51="Completo c/ certificação", 100, IF(G51="Parcial", 50, IF(G51="Não apresenta", 0, 0))))</f>
        <v>0</v>
      </c>
      <c r="I51" s="14"/>
    </row>
    <row r="52" ht="18.0" customHeight="1">
      <c r="A52" s="16"/>
      <c r="B52" s="20" t="s">
        <v>96</v>
      </c>
      <c r="C52" s="12" t="s">
        <v>29</v>
      </c>
      <c r="D52" s="16"/>
      <c r="E52" s="16"/>
      <c r="F52" s="16"/>
      <c r="G52" s="16"/>
      <c r="H52" s="16"/>
      <c r="I52" s="16"/>
    </row>
    <row r="53" ht="18.0" customHeight="1">
      <c r="A53" s="16"/>
      <c r="B53" s="20" t="s">
        <v>97</v>
      </c>
      <c r="C53" s="12" t="s">
        <v>37</v>
      </c>
      <c r="D53" s="16"/>
      <c r="E53" s="16"/>
      <c r="F53" s="16"/>
      <c r="G53" s="16"/>
      <c r="H53" s="16"/>
      <c r="I53" s="16"/>
    </row>
    <row r="54" ht="27.75" customHeight="1">
      <c r="A54" s="10" t="s">
        <v>98</v>
      </c>
      <c r="B54" s="11" t="s">
        <v>99</v>
      </c>
      <c r="C54" s="12" t="s">
        <v>20</v>
      </c>
      <c r="D54" s="13" t="s">
        <v>21</v>
      </c>
      <c r="E54" s="10" t="str">
        <f>IF(D54="Sim", "Classificado", "Desclassificado")</f>
        <v>Desclassificado</v>
      </c>
      <c r="F54" s="14" t="s">
        <v>100</v>
      </c>
      <c r="G54" s="13" t="s">
        <v>21</v>
      </c>
      <c r="H54" s="10" t="str">
        <f>IF(G54="Sim", "Classificado", "Desclassificado")</f>
        <v>Desclassificado</v>
      </c>
      <c r="I54" s="14"/>
    </row>
    <row r="55" ht="24.0" customHeight="1">
      <c r="A55" s="10" t="s">
        <v>101</v>
      </c>
      <c r="B55" s="11" t="s">
        <v>102</v>
      </c>
      <c r="C55" s="12" t="s">
        <v>25</v>
      </c>
      <c r="D55" s="13" t="s">
        <v>103</v>
      </c>
      <c r="E55" s="10">
        <f>IF(D54="Não", 0, IF(D55="Completo c/ certificação", 100, IF(D55="Parcial", 50, IF(D55="Não apresenta", 0, 0))))</f>
        <v>0</v>
      </c>
      <c r="F55" s="15" t="s">
        <v>27</v>
      </c>
      <c r="G55" s="10" t="s">
        <v>95</v>
      </c>
      <c r="H55" s="10">
        <f>IF(G54="Não", 0, IF(G55="Completo c/ certificação", 100, IF(G55="Parcial", 50, IF(G55="Não apresenta", 0, 0))))</f>
        <v>0</v>
      </c>
      <c r="I55" s="14"/>
    </row>
    <row r="56" ht="18.0" customHeight="1">
      <c r="A56" s="16"/>
      <c r="B56" s="17" t="s">
        <v>95</v>
      </c>
      <c r="C56" s="12" t="s">
        <v>29</v>
      </c>
      <c r="D56" s="16"/>
      <c r="E56" s="16"/>
      <c r="F56" s="16"/>
      <c r="G56" s="16"/>
      <c r="H56" s="16"/>
      <c r="I56" s="16"/>
    </row>
    <row r="57" ht="18.0" customHeight="1">
      <c r="A57" s="16"/>
      <c r="B57" s="17" t="s">
        <v>103</v>
      </c>
      <c r="C57" s="12" t="s">
        <v>37</v>
      </c>
      <c r="D57" s="16"/>
      <c r="E57" s="16"/>
      <c r="F57" s="16"/>
      <c r="G57" s="16"/>
      <c r="H57" s="16"/>
      <c r="I57" s="16"/>
    </row>
    <row r="58">
      <c r="A58" s="10" t="s">
        <v>104</v>
      </c>
      <c r="B58" s="18" t="s">
        <v>105</v>
      </c>
      <c r="C58" s="12" t="s">
        <v>25</v>
      </c>
      <c r="D58" s="13" t="s">
        <v>106</v>
      </c>
      <c r="E58" s="10">
        <f>IF(D58="3 fabricantes ou mais", 30, IF(D58="2 fabricantes", 20, IF(D58="1 fabricante", 10, IF(D58="Nenhum", 0, 0))))</f>
        <v>0</v>
      </c>
      <c r="F58" s="14" t="s">
        <v>107</v>
      </c>
      <c r="G58" s="13" t="s">
        <v>106</v>
      </c>
      <c r="H58" s="10">
        <f>IF(G58="3 fabricantes ou mais", 30, IF(G58="2 fabricantes", 20, IF(G58="1 fabricante", 10, IF(G58="Nenhum", 0, 0))))</f>
        <v>0</v>
      </c>
      <c r="I58" s="14"/>
    </row>
    <row r="59" ht="18.0" customHeight="1">
      <c r="A59" s="16"/>
      <c r="B59" s="17" t="s">
        <v>108</v>
      </c>
      <c r="C59" s="12" t="s">
        <v>51</v>
      </c>
      <c r="D59" s="16"/>
      <c r="E59" s="16"/>
      <c r="F59" s="16"/>
      <c r="G59" s="16"/>
      <c r="H59" s="16"/>
      <c r="I59" s="16"/>
    </row>
    <row r="60" ht="18.0" customHeight="1">
      <c r="A60" s="16"/>
      <c r="B60" s="17" t="s">
        <v>109</v>
      </c>
      <c r="C60" s="12" t="s">
        <v>110</v>
      </c>
      <c r="D60" s="16"/>
      <c r="E60" s="16"/>
      <c r="F60" s="16"/>
      <c r="G60" s="16"/>
      <c r="H60" s="16"/>
      <c r="I60" s="16"/>
    </row>
    <row r="61" ht="18.0" customHeight="1">
      <c r="A61" s="16"/>
      <c r="B61" s="17" t="s">
        <v>111</v>
      </c>
      <c r="C61" s="12" t="s">
        <v>39</v>
      </c>
      <c r="D61" s="16"/>
      <c r="E61" s="16"/>
      <c r="F61" s="16"/>
      <c r="G61" s="16"/>
      <c r="H61" s="16"/>
      <c r="I61" s="16"/>
    </row>
    <row r="62" ht="18.0" customHeight="1">
      <c r="A62" s="16"/>
      <c r="B62" s="17" t="s">
        <v>106</v>
      </c>
      <c r="C62" s="12" t="s">
        <v>40</v>
      </c>
      <c r="D62" s="16"/>
      <c r="E62" s="16"/>
      <c r="F62" s="16"/>
      <c r="G62" s="16"/>
      <c r="H62" s="16"/>
      <c r="I62" s="16"/>
    </row>
    <row r="63" ht="27.75" customHeight="1">
      <c r="A63" s="10" t="s">
        <v>112</v>
      </c>
      <c r="B63" s="11" t="s">
        <v>113</v>
      </c>
      <c r="C63" s="12" t="s">
        <v>25</v>
      </c>
      <c r="D63" s="13" t="s">
        <v>114</v>
      </c>
      <c r="E63" s="10">
        <f>IF(D63="Suíte completa automatizada", 100, IF(D63="Testes manuais estruturados", 40, IF(D63="Sem metodologia", 0, 0)))</f>
        <v>0</v>
      </c>
      <c r="F63" s="14" t="s">
        <v>115</v>
      </c>
      <c r="G63" s="13" t="s">
        <v>114</v>
      </c>
      <c r="H63" s="10">
        <f>IF(G63="Suíte completa automatizada", 100, IF(G63="Testes manuais estruturados", 40, IF(G63="Sem metodologia", 0, 0)))</f>
        <v>0</v>
      </c>
      <c r="I63" s="14"/>
    </row>
    <row r="64" ht="18.0" customHeight="1">
      <c r="A64" s="16"/>
      <c r="B64" s="17" t="s">
        <v>116</v>
      </c>
      <c r="C64" s="12" t="s">
        <v>29</v>
      </c>
      <c r="D64" s="16"/>
      <c r="E64" s="16"/>
      <c r="F64" s="16"/>
      <c r="G64" s="16"/>
      <c r="H64" s="16"/>
      <c r="I64" s="16"/>
    </row>
    <row r="65" ht="18.0" customHeight="1">
      <c r="A65" s="16"/>
      <c r="B65" s="17" t="s">
        <v>117</v>
      </c>
      <c r="C65" s="12" t="s">
        <v>118</v>
      </c>
      <c r="D65" s="16"/>
      <c r="E65" s="16"/>
      <c r="F65" s="16"/>
      <c r="G65" s="16"/>
      <c r="H65" s="16"/>
      <c r="I65" s="16"/>
    </row>
    <row r="66" ht="18.0" customHeight="1">
      <c r="A66" s="16"/>
      <c r="B66" s="17" t="s">
        <v>114</v>
      </c>
      <c r="C66" s="12" t="s">
        <v>40</v>
      </c>
      <c r="D66" s="16"/>
      <c r="E66" s="16"/>
      <c r="F66" s="16"/>
      <c r="G66" s="16"/>
      <c r="H66" s="16"/>
      <c r="I66" s="16"/>
    </row>
    <row r="67">
      <c r="A67" s="13" t="s">
        <v>119</v>
      </c>
      <c r="B67" s="18" t="s">
        <v>120</v>
      </c>
      <c r="C67" s="12" t="s">
        <v>20</v>
      </c>
      <c r="D67" s="13" t="s">
        <v>21</v>
      </c>
      <c r="E67" s="10" t="str">
        <f>IF(D67="Sim", "Classificado", "Desclassificado")</f>
        <v>Desclassificado</v>
      </c>
      <c r="F67" s="14" t="s">
        <v>121</v>
      </c>
      <c r="G67" s="13" t="s">
        <v>21</v>
      </c>
      <c r="H67" s="10" t="str">
        <f>IF(G67="Sim", "Classificado", "Desclassificado")</f>
        <v>Desclassificado</v>
      </c>
      <c r="I67" s="14"/>
    </row>
    <row r="68" ht="19.5" customHeight="1">
      <c r="A68" s="12" t="s">
        <v>122</v>
      </c>
      <c r="B68" s="17" t="s">
        <v>123</v>
      </c>
      <c r="C68" s="12" t="s">
        <v>27</v>
      </c>
      <c r="D68" s="16"/>
      <c r="E68" s="16"/>
      <c r="F68" s="12" t="s">
        <v>27</v>
      </c>
      <c r="G68" s="16"/>
      <c r="H68" s="16"/>
      <c r="I68" s="17"/>
    </row>
    <row r="69" ht="18.0" customHeight="1">
      <c r="A69" s="16"/>
      <c r="B69" s="20" t="s">
        <v>124</v>
      </c>
      <c r="C69" s="12" t="s">
        <v>125</v>
      </c>
      <c r="D69" s="16"/>
      <c r="E69" s="16"/>
      <c r="F69" s="16"/>
      <c r="G69" s="16"/>
      <c r="H69" s="16"/>
      <c r="I69" s="16"/>
    </row>
    <row r="70" ht="18.0" customHeight="1">
      <c r="A70" s="16"/>
      <c r="B70" s="20" t="s">
        <v>126</v>
      </c>
      <c r="C70" s="12" t="s">
        <v>127</v>
      </c>
      <c r="D70" s="16"/>
      <c r="E70" s="16"/>
      <c r="F70" s="16"/>
      <c r="G70" s="16"/>
      <c r="H70" s="16"/>
      <c r="I70" s="16"/>
    </row>
    <row r="71">
      <c r="A71" s="13" t="s">
        <v>128</v>
      </c>
      <c r="B71" s="11" t="s">
        <v>129</v>
      </c>
      <c r="C71" s="12" t="s">
        <v>20</v>
      </c>
      <c r="D71" s="13" t="s">
        <v>21</v>
      </c>
      <c r="E71" s="10" t="str">
        <f>IF(D71="Sim", "Classificado", "Desclassificado")</f>
        <v>Desclassificado</v>
      </c>
      <c r="F71" s="14" t="s">
        <v>130</v>
      </c>
      <c r="G71" s="13" t="s">
        <v>21</v>
      </c>
      <c r="H71" s="10" t="str">
        <f>IF(G71="Sim", "Classificado", "Desclassificado")</f>
        <v>Desclassificado</v>
      </c>
      <c r="I71" s="14"/>
    </row>
    <row r="72" ht="19.5" customHeight="1">
      <c r="A72" s="12" t="s">
        <v>131</v>
      </c>
      <c r="B72" s="17" t="s">
        <v>132</v>
      </c>
      <c r="C72" s="12" t="s">
        <v>27</v>
      </c>
      <c r="D72" s="16"/>
      <c r="E72" s="16"/>
      <c r="F72" s="12" t="s">
        <v>27</v>
      </c>
      <c r="G72" s="16"/>
      <c r="H72" s="16"/>
      <c r="I72" s="17"/>
    </row>
    <row r="73" ht="18.0" customHeight="1">
      <c r="A73" s="16"/>
      <c r="B73" s="17" t="s">
        <v>133</v>
      </c>
      <c r="C73" s="12" t="s">
        <v>125</v>
      </c>
      <c r="D73" s="16"/>
      <c r="E73" s="16"/>
      <c r="F73" s="16"/>
      <c r="G73" s="16"/>
      <c r="H73" s="16"/>
      <c r="I73" s="16"/>
    </row>
    <row r="74" ht="18.0" customHeight="1">
      <c r="A74" s="16"/>
      <c r="B74" s="17" t="s">
        <v>134</v>
      </c>
      <c r="C74" s="12" t="s">
        <v>127</v>
      </c>
      <c r="D74" s="16"/>
      <c r="E74" s="16"/>
      <c r="F74" s="16"/>
      <c r="G74" s="16"/>
      <c r="H74" s="16"/>
      <c r="I74" s="16"/>
    </row>
    <row r="75">
      <c r="A75" s="13" t="s">
        <v>135</v>
      </c>
      <c r="B75" s="11" t="s">
        <v>136</v>
      </c>
      <c r="C75" s="12" t="s">
        <v>25</v>
      </c>
      <c r="D75" s="13" t="s">
        <v>137</v>
      </c>
      <c r="E75" s="10">
        <f>IF(D75="Cobertura de 5 áreas", 50, IF(D75="Cobertura de 4 áreas", 35, IF(D75="Cobertura de 3 áreas", 20, IF(D75="Cobertura de 2 áreas", 10, IF(D75="Cobertura de menos de 2 áreas", 0, 0)))))</f>
        <v>0</v>
      </c>
      <c r="F75" s="14" t="s">
        <v>138</v>
      </c>
      <c r="G75" s="13" t="s">
        <v>137</v>
      </c>
      <c r="H75" s="10">
        <f>IF(G75="Cobertura de 5 áreas", 50, IF(G75="Cobertura de 4 áreas", 35, IF(G75="Cobertura de 3 áreas", 20, IF(G75="Cobertura de 2 áreas", 10, IF(G75="Cobertura de menos de 2 áreas", 0, 0)))))</f>
        <v>0</v>
      </c>
      <c r="I75" s="14"/>
    </row>
    <row r="76" ht="18.0" customHeight="1">
      <c r="A76" s="21"/>
      <c r="B76" s="17" t="s">
        <v>139</v>
      </c>
      <c r="C76" s="12" t="s">
        <v>37</v>
      </c>
      <c r="D76" s="16"/>
      <c r="E76" s="16"/>
      <c r="F76" s="16"/>
      <c r="G76" s="16"/>
      <c r="H76" s="16"/>
      <c r="I76" s="16"/>
    </row>
    <row r="77" ht="18.0" customHeight="1">
      <c r="A77" s="16"/>
      <c r="B77" s="17" t="s">
        <v>140</v>
      </c>
      <c r="C77" s="12" t="s">
        <v>141</v>
      </c>
      <c r="D77" s="16"/>
      <c r="E77" s="16"/>
      <c r="F77" s="16"/>
      <c r="G77" s="16"/>
      <c r="H77" s="16"/>
      <c r="I77" s="16"/>
    </row>
    <row r="78" ht="18.0" customHeight="1">
      <c r="A78" s="16"/>
      <c r="B78" s="17" t="s">
        <v>142</v>
      </c>
      <c r="C78" s="12" t="s">
        <v>110</v>
      </c>
      <c r="D78" s="16"/>
      <c r="E78" s="16"/>
      <c r="F78" s="16"/>
      <c r="G78" s="16"/>
      <c r="H78" s="16"/>
      <c r="I78" s="16"/>
    </row>
    <row r="79" ht="18.0" customHeight="1">
      <c r="A79" s="16"/>
      <c r="B79" s="17" t="s">
        <v>143</v>
      </c>
      <c r="C79" s="22" t="s">
        <v>39</v>
      </c>
      <c r="D79" s="23"/>
      <c r="E79" s="23"/>
      <c r="F79" s="23"/>
      <c r="G79" s="23"/>
      <c r="H79" s="16"/>
      <c r="I79" s="16"/>
    </row>
    <row r="80" ht="18.0" customHeight="1">
      <c r="A80" s="24"/>
      <c r="B80" s="25" t="s">
        <v>137</v>
      </c>
      <c r="C80" s="22" t="s">
        <v>40</v>
      </c>
      <c r="D80" s="23"/>
      <c r="E80" s="23"/>
      <c r="F80" s="23"/>
      <c r="G80" s="23"/>
      <c r="H80" s="24"/>
      <c r="I80" s="24"/>
    </row>
    <row r="81" ht="24.0" customHeight="1">
      <c r="A81" s="9" t="s">
        <v>144</v>
      </c>
      <c r="B81" s="2"/>
      <c r="C81" s="2"/>
      <c r="D81" s="2"/>
      <c r="E81" s="2"/>
      <c r="F81" s="2"/>
      <c r="G81" s="2"/>
      <c r="H81" s="2"/>
      <c r="I81" s="3"/>
    </row>
    <row r="82" ht="27.75" customHeight="1">
      <c r="A82" s="26" t="s">
        <v>145</v>
      </c>
      <c r="B82" s="27" t="s">
        <v>146</v>
      </c>
      <c r="C82" s="12" t="s">
        <v>25</v>
      </c>
      <c r="D82" s="13" t="s">
        <v>26</v>
      </c>
      <c r="E82" s="10">
        <f>IF(D82="CMMI 5 / MPS.BR A", 100, IF(D82="CMMI 4 / MPS.BR B", 80, IF(D82="CMMI 3 / MPS.BR C", 60, IF(D82="Não possui", 0, 0))))</f>
        <v>0</v>
      </c>
      <c r="F82" s="14" t="s">
        <v>147</v>
      </c>
      <c r="G82" s="13" t="s">
        <v>26</v>
      </c>
      <c r="H82" s="28">
        <f>IF(G82="CMMI 5 / MPS.BR A", 100, IF(G82="CMMI 4 / MPS.BR B", 80, IF(G82="CMMI 3 / MPS.BR C", 60, IF(G82="Não possui", 0, 0))))</f>
        <v>0</v>
      </c>
      <c r="I82" s="29"/>
    </row>
    <row r="83" ht="18.0" customHeight="1">
      <c r="A83" s="16"/>
      <c r="B83" s="17" t="s">
        <v>148</v>
      </c>
      <c r="C83" s="12" t="s">
        <v>29</v>
      </c>
      <c r="D83" s="16"/>
      <c r="E83" s="16"/>
      <c r="F83" s="16"/>
      <c r="G83" s="16"/>
      <c r="H83" s="16"/>
      <c r="I83" s="16"/>
    </row>
    <row r="84" ht="18.0" customHeight="1">
      <c r="A84" s="16"/>
      <c r="B84" s="17" t="s">
        <v>149</v>
      </c>
      <c r="C84" s="12" t="s">
        <v>150</v>
      </c>
      <c r="D84" s="16"/>
      <c r="E84" s="16"/>
      <c r="F84" s="16"/>
      <c r="G84" s="16"/>
      <c r="H84" s="16"/>
      <c r="I84" s="16"/>
    </row>
    <row r="85" ht="18.0" customHeight="1">
      <c r="A85" s="16"/>
      <c r="B85" s="17" t="s">
        <v>151</v>
      </c>
      <c r="C85" s="12" t="s">
        <v>49</v>
      </c>
      <c r="D85" s="16"/>
      <c r="E85" s="16"/>
      <c r="F85" s="16"/>
      <c r="G85" s="16"/>
      <c r="H85" s="16"/>
      <c r="I85" s="16"/>
    </row>
    <row r="86" ht="18.0" customHeight="1">
      <c r="A86" s="16"/>
      <c r="B86" s="17" t="s">
        <v>26</v>
      </c>
      <c r="C86" s="12" t="s">
        <v>40</v>
      </c>
      <c r="D86" s="16"/>
      <c r="E86" s="16"/>
      <c r="F86" s="16"/>
      <c r="G86" s="16"/>
      <c r="H86" s="16"/>
      <c r="I86" s="16"/>
    </row>
    <row r="87" ht="27.75" customHeight="1">
      <c r="A87" s="30" t="s">
        <v>152</v>
      </c>
      <c r="B87" s="11" t="s">
        <v>153</v>
      </c>
      <c r="C87" s="12" t="s">
        <v>25</v>
      </c>
      <c r="D87" s="13" t="s">
        <v>26</v>
      </c>
      <c r="E87" s="10">
        <f>IF(D87="Possui ISO 27001 Vigente", 50, IF(D87="Não possui", 0, 0))</f>
        <v>0</v>
      </c>
      <c r="F87" s="14" t="s">
        <v>147</v>
      </c>
      <c r="G87" s="13" t="s">
        <v>26</v>
      </c>
      <c r="H87" s="10">
        <f>IF(G87="Possui ISO 27001 Vigente", 50, IF(G87="Não possui", 0, 0))</f>
        <v>0</v>
      </c>
      <c r="I87" s="14"/>
    </row>
    <row r="88" ht="18.0" customHeight="1">
      <c r="A88" s="16"/>
      <c r="B88" s="20" t="s">
        <v>154</v>
      </c>
      <c r="C88" s="12" t="s">
        <v>37</v>
      </c>
      <c r="D88" s="16"/>
      <c r="E88" s="16"/>
      <c r="F88" s="16"/>
      <c r="G88" s="16"/>
      <c r="H88" s="16"/>
      <c r="I88" s="16"/>
    </row>
    <row r="89" ht="18.0" customHeight="1">
      <c r="A89" s="16"/>
      <c r="B89" s="17" t="s">
        <v>26</v>
      </c>
      <c r="C89" s="12" t="s">
        <v>40</v>
      </c>
      <c r="D89" s="16"/>
      <c r="E89" s="16"/>
      <c r="F89" s="16"/>
      <c r="G89" s="16"/>
      <c r="H89" s="16"/>
      <c r="I89" s="16"/>
    </row>
    <row r="90" ht="27.75" customHeight="1">
      <c r="A90" s="30" t="s">
        <v>155</v>
      </c>
      <c r="B90" s="11" t="s">
        <v>156</v>
      </c>
      <c r="C90" s="12" t="s">
        <v>25</v>
      </c>
      <c r="D90" s="13" t="s">
        <v>26</v>
      </c>
      <c r="E90" s="10">
        <f>IF(D90="Automação completa com IA", 100, IF(D90="Automação parcial", 50, IF(D90="Práticas manuais", 10, IF(D90="Não possui", 0, 0))))</f>
        <v>0</v>
      </c>
      <c r="F90" s="14" t="s">
        <v>157</v>
      </c>
      <c r="G90" s="13" t="s">
        <v>26</v>
      </c>
      <c r="H90" s="10">
        <f>IF(G90="Automação completa com IA", 100, IF(G90="Automação parcial", 50, IF(G90="Práticas manuais", 10, IF(G90="Não possui", 0, 0))))</f>
        <v>0</v>
      </c>
      <c r="I90" s="14"/>
    </row>
    <row r="91" ht="18.0" customHeight="1">
      <c r="A91" s="16"/>
      <c r="B91" s="17" t="s">
        <v>158</v>
      </c>
      <c r="C91" s="12" t="s">
        <v>29</v>
      </c>
      <c r="D91" s="16"/>
      <c r="E91" s="16"/>
      <c r="F91" s="16"/>
      <c r="G91" s="16"/>
      <c r="H91" s="16"/>
      <c r="I91" s="16"/>
    </row>
    <row r="92" ht="18.0" customHeight="1">
      <c r="A92" s="16"/>
      <c r="B92" s="17" t="s">
        <v>159</v>
      </c>
      <c r="C92" s="12" t="s">
        <v>37</v>
      </c>
      <c r="D92" s="16"/>
      <c r="E92" s="16"/>
      <c r="F92" s="16"/>
      <c r="G92" s="16"/>
      <c r="H92" s="16"/>
      <c r="I92" s="16"/>
    </row>
    <row r="93" ht="18.0" customHeight="1">
      <c r="A93" s="16"/>
      <c r="B93" s="17" t="s">
        <v>160</v>
      </c>
      <c r="C93" s="12" t="s">
        <v>39</v>
      </c>
      <c r="D93" s="16"/>
      <c r="E93" s="16"/>
      <c r="F93" s="16"/>
      <c r="G93" s="16"/>
      <c r="H93" s="16"/>
      <c r="I93" s="16"/>
    </row>
    <row r="94" ht="18.0" customHeight="1">
      <c r="A94" s="16"/>
      <c r="B94" s="17" t="s">
        <v>26</v>
      </c>
      <c r="C94" s="12" t="s">
        <v>40</v>
      </c>
      <c r="D94" s="16"/>
      <c r="E94" s="16"/>
      <c r="F94" s="16"/>
      <c r="G94" s="16"/>
      <c r="H94" s="16"/>
      <c r="I94" s="16"/>
    </row>
    <row r="95" ht="24.0" customHeight="1">
      <c r="A95" s="9" t="s">
        <v>161</v>
      </c>
      <c r="B95" s="2"/>
      <c r="C95" s="2"/>
      <c r="D95" s="2"/>
      <c r="E95" s="2"/>
      <c r="F95" s="2"/>
      <c r="G95" s="2"/>
      <c r="H95" s="2"/>
      <c r="I95" s="3"/>
    </row>
    <row r="96" ht="27.75" customHeight="1">
      <c r="A96" s="10" t="s">
        <v>162</v>
      </c>
      <c r="B96" s="11" t="s">
        <v>163</v>
      </c>
      <c r="C96" s="12" t="s">
        <v>25</v>
      </c>
      <c r="D96" s="13" t="s">
        <v>26</v>
      </c>
      <c r="E96" s="10">
        <f>IF(D96="Trilha íntegra c/ encadeamento criptográfico", 100, IF(D96="Trilha completa sem verificação", 50, IF(D96="Log convencional", 10, IF(D96="Não possui", 0, 0))))</f>
        <v>0</v>
      </c>
      <c r="F96" s="14" t="s">
        <v>164</v>
      </c>
      <c r="G96" s="13" t="s">
        <v>26</v>
      </c>
      <c r="H96" s="10">
        <f>IF(G96="Trilha íntegra c/ encadeamento criptográfico", 100, IF(G96="Trilha completa sem verificação", 50, IF(G96="Log convencional", 10, IF(G96="Não possui", 0, 0))))</f>
        <v>0</v>
      </c>
      <c r="I96" s="14"/>
    </row>
    <row r="97" ht="18.0" customHeight="1">
      <c r="A97" s="16"/>
      <c r="B97" s="17" t="s">
        <v>165</v>
      </c>
      <c r="C97" s="12" t="s">
        <v>29</v>
      </c>
      <c r="D97" s="16"/>
      <c r="E97" s="16"/>
      <c r="F97" s="16"/>
      <c r="G97" s="16"/>
      <c r="H97" s="16"/>
      <c r="I97" s="16"/>
    </row>
    <row r="98" ht="18.0" customHeight="1">
      <c r="A98" s="16"/>
      <c r="B98" s="17" t="s">
        <v>166</v>
      </c>
      <c r="C98" s="12" t="s">
        <v>37</v>
      </c>
      <c r="D98" s="16"/>
      <c r="E98" s="16"/>
      <c r="F98" s="16"/>
      <c r="G98" s="16"/>
      <c r="H98" s="16"/>
      <c r="I98" s="16"/>
    </row>
    <row r="99" ht="18.0" customHeight="1">
      <c r="A99" s="16"/>
      <c r="B99" s="17" t="s">
        <v>167</v>
      </c>
      <c r="C99" s="12" t="s">
        <v>39</v>
      </c>
      <c r="D99" s="16"/>
      <c r="E99" s="16"/>
      <c r="F99" s="16"/>
      <c r="G99" s="16"/>
      <c r="H99" s="16"/>
      <c r="I99" s="16"/>
    </row>
    <row r="100" ht="18.0" customHeight="1">
      <c r="A100" s="16"/>
      <c r="B100" s="17" t="s">
        <v>26</v>
      </c>
      <c r="C100" s="12" t="s">
        <v>40</v>
      </c>
      <c r="D100" s="16"/>
      <c r="E100" s="16"/>
      <c r="F100" s="16"/>
      <c r="G100" s="16"/>
      <c r="H100" s="16"/>
      <c r="I100" s="16"/>
    </row>
    <row r="101" ht="27.75" customHeight="1">
      <c r="A101" s="10" t="s">
        <v>168</v>
      </c>
      <c r="B101" s="11" t="s">
        <v>169</v>
      </c>
      <c r="C101" s="12" t="s">
        <v>25</v>
      </c>
      <c r="D101" s="13" t="s">
        <v>26</v>
      </c>
      <c r="E101" s="10">
        <f>IF(D101="Segregação obrigatória imposta tecnicamente", 100, IF(D101="Segregação por processo/política", 50, IF(D101="Não possui", 0, 0)))</f>
        <v>0</v>
      </c>
      <c r="F101" s="14" t="s">
        <v>170</v>
      </c>
      <c r="G101" s="13" t="s">
        <v>26</v>
      </c>
      <c r="H101" s="10">
        <f>IF(G101="Segregação obrigatória imposta tecnicamente", 100, IF(G101="Segregação por processo/política", 50, IF(G101="Não possui", 0, 0)))</f>
        <v>0</v>
      </c>
      <c r="I101" s="14"/>
    </row>
    <row r="102" ht="18.0" customHeight="1">
      <c r="A102" s="16"/>
      <c r="B102" s="17" t="s">
        <v>171</v>
      </c>
      <c r="C102" s="12" t="s">
        <v>29</v>
      </c>
      <c r="D102" s="16"/>
      <c r="E102" s="16"/>
      <c r="F102" s="16"/>
      <c r="G102" s="16"/>
      <c r="H102" s="16"/>
      <c r="I102" s="16"/>
    </row>
    <row r="103" ht="18.0" customHeight="1">
      <c r="A103" s="16"/>
      <c r="B103" s="17" t="s">
        <v>172</v>
      </c>
      <c r="C103" s="12" t="s">
        <v>37</v>
      </c>
      <c r="D103" s="16"/>
      <c r="E103" s="16"/>
      <c r="F103" s="16"/>
      <c r="G103" s="16"/>
      <c r="H103" s="16"/>
      <c r="I103" s="16"/>
    </row>
    <row r="104" ht="18.0" customHeight="1">
      <c r="A104" s="16"/>
      <c r="B104" s="17" t="s">
        <v>26</v>
      </c>
      <c r="C104" s="12" t="s">
        <v>40</v>
      </c>
      <c r="D104" s="16"/>
      <c r="E104" s="16"/>
      <c r="F104" s="16"/>
      <c r="G104" s="16"/>
      <c r="H104" s="16"/>
      <c r="I104" s="16"/>
    </row>
    <row r="105" ht="27.75" customHeight="1">
      <c r="A105" s="10" t="s">
        <v>173</v>
      </c>
      <c r="B105" s="11" t="s">
        <v>174</v>
      </c>
      <c r="C105" s="12" t="s">
        <v>25</v>
      </c>
      <c r="D105" s="13" t="s">
        <v>26</v>
      </c>
      <c r="E105" s="10">
        <f>IF(D105="Suspensão determinística garantida pela plataforma", 100, IF(D105="Aprovação apenas recomendada", 40, IF(D105="Não possui", 0, 0)))</f>
        <v>0</v>
      </c>
      <c r="F105" s="14" t="s">
        <v>175</v>
      </c>
      <c r="G105" s="13" t="s">
        <v>26</v>
      </c>
      <c r="H105" s="10">
        <f>IF(G105="Suspensão determinística garantida pela plataforma", 100, IF(G105="Aprovação apenas recomendada", 40, IF(G105="Não possui", 0, 0)))</f>
        <v>0</v>
      </c>
      <c r="I105" s="14"/>
    </row>
    <row r="106" ht="18.0" customHeight="1">
      <c r="A106" s="16"/>
      <c r="B106" s="17" t="s">
        <v>176</v>
      </c>
      <c r="C106" s="12" t="s">
        <v>29</v>
      </c>
      <c r="D106" s="16"/>
      <c r="E106" s="16"/>
      <c r="F106" s="16"/>
      <c r="G106" s="16"/>
      <c r="H106" s="16"/>
      <c r="I106" s="16"/>
    </row>
    <row r="107" ht="18.0" customHeight="1">
      <c r="A107" s="16"/>
      <c r="B107" s="17" t="s">
        <v>177</v>
      </c>
      <c r="C107" s="12" t="s">
        <v>118</v>
      </c>
      <c r="D107" s="16"/>
      <c r="E107" s="16"/>
      <c r="F107" s="16"/>
      <c r="G107" s="16"/>
      <c r="H107" s="16"/>
      <c r="I107" s="16"/>
    </row>
    <row r="108" ht="18.0" customHeight="1">
      <c r="A108" s="16"/>
      <c r="B108" s="17" t="s">
        <v>26</v>
      </c>
      <c r="C108" s="12" t="s">
        <v>40</v>
      </c>
      <c r="D108" s="16"/>
      <c r="E108" s="16"/>
      <c r="F108" s="16"/>
      <c r="G108" s="16"/>
      <c r="H108" s="16"/>
      <c r="I108" s="16"/>
    </row>
    <row r="109" ht="27.75" customHeight="1">
      <c r="A109" s="10" t="s">
        <v>178</v>
      </c>
      <c r="B109" s="11" t="s">
        <v>179</v>
      </c>
      <c r="C109" s="12" t="s">
        <v>20</v>
      </c>
      <c r="D109" s="13" t="s">
        <v>21</v>
      </c>
      <c r="E109" s="10" t="str">
        <f>IF(D109="Sim", "Classificado", "Desclassificado")</f>
        <v>Desclassificado</v>
      </c>
      <c r="F109" s="14" t="s">
        <v>180</v>
      </c>
      <c r="G109" s="13" t="s">
        <v>21</v>
      </c>
      <c r="H109" s="10" t="str">
        <f>IF(G109="Sim", "Classificado", "Desclassificado")</f>
        <v>Desclassificado</v>
      </c>
      <c r="I109" s="14"/>
    </row>
    <row r="110" ht="24.0" customHeight="1">
      <c r="A110" s="10" t="s">
        <v>181</v>
      </c>
      <c r="B110" s="11" t="s">
        <v>182</v>
      </c>
      <c r="C110" s="12" t="s">
        <v>25</v>
      </c>
      <c r="D110" s="13" t="s">
        <v>183</v>
      </c>
      <c r="E110" s="10">
        <f>IF(D109="Não", 0, IF(D110="Controle c/ bloqueio nos 3 níveis (Org/Usuário/Agente)", 100, IF(D110="Controle agregado apenas em nível de organização", 50, IF(D110="Sem controle de cotas", 0, 0))))</f>
        <v>0</v>
      </c>
      <c r="F110" s="15" t="s">
        <v>27</v>
      </c>
      <c r="G110" s="10" t="s">
        <v>184</v>
      </c>
      <c r="H110" s="10">
        <f>IF(G109="Não", 0, IF(G110="Controle c/ bloqueio nos 3 níveis (Org/Usuário/Agente)", 100, IF(G110="Controle agregado apenas em nível de organização", 50, IF(G110="Sem controle de cotas", 0, 0))))</f>
        <v>0</v>
      </c>
      <c r="I110" s="14"/>
    </row>
    <row r="111" ht="18.0" customHeight="1">
      <c r="A111" s="16"/>
      <c r="B111" s="17" t="s">
        <v>184</v>
      </c>
      <c r="C111" s="12" t="s">
        <v>29</v>
      </c>
      <c r="D111" s="16"/>
      <c r="E111" s="16"/>
      <c r="F111" s="16"/>
      <c r="G111" s="16"/>
      <c r="H111" s="16"/>
      <c r="I111" s="16"/>
    </row>
    <row r="112" ht="18.0" customHeight="1">
      <c r="A112" s="16"/>
      <c r="B112" s="17" t="s">
        <v>185</v>
      </c>
      <c r="C112" s="12" t="s">
        <v>37</v>
      </c>
      <c r="D112" s="16"/>
      <c r="E112" s="16"/>
      <c r="F112" s="16"/>
      <c r="G112" s="16"/>
      <c r="H112" s="16"/>
      <c r="I112" s="16"/>
    </row>
    <row r="113" ht="27.75" customHeight="1">
      <c r="A113" s="10" t="s">
        <v>186</v>
      </c>
      <c r="B113" s="11" t="s">
        <v>187</v>
      </c>
      <c r="C113" s="12" t="s">
        <v>20</v>
      </c>
      <c r="D113" s="13" t="s">
        <v>21</v>
      </c>
      <c r="E113" s="10" t="str">
        <f>IF(D113="Sim", "Classificado", "Desclassificado")</f>
        <v>Desclassificado</v>
      </c>
      <c r="F113" s="14" t="s">
        <v>188</v>
      </c>
      <c r="G113" s="13" t="s">
        <v>21</v>
      </c>
      <c r="H113" s="10" t="str">
        <f>IF(G113="Sim", "Classificado", "Desclassificado")</f>
        <v>Desclassificado</v>
      </c>
      <c r="I113" s="14"/>
    </row>
    <row r="114" ht="24.0" customHeight="1">
      <c r="A114" s="10" t="s">
        <v>189</v>
      </c>
      <c r="B114" s="11" t="s">
        <v>190</v>
      </c>
      <c r="C114" s="12" t="s">
        <v>25</v>
      </c>
      <c r="D114" s="13" t="s">
        <v>26</v>
      </c>
      <c r="E114" s="10">
        <f>IF(D113="Não", 0, IF(D114="Inventário automático c/ ciclo de vida completo", 100, IF(D114="Inventário manual ou parcial", 50, IF(D114="Não possui", 0, 0))))</f>
        <v>0</v>
      </c>
      <c r="F114" s="15" t="s">
        <v>27</v>
      </c>
      <c r="G114" s="10" t="s">
        <v>191</v>
      </c>
      <c r="H114" s="10">
        <f>IF(G113="Não", 0, IF(G114="Inventário automático c/ ciclo de vida completo", 100, IF(G114="Inventário manual ou parcial", 50, IF(G114="Não possui", 0, 0))))</f>
        <v>0</v>
      </c>
      <c r="I114" s="14"/>
    </row>
    <row r="115" ht="18.0" customHeight="1">
      <c r="A115" s="16"/>
      <c r="B115" s="17" t="s">
        <v>191</v>
      </c>
      <c r="C115" s="12" t="s">
        <v>29</v>
      </c>
      <c r="D115" s="16"/>
      <c r="E115" s="16"/>
      <c r="F115" s="16"/>
      <c r="G115" s="16"/>
      <c r="H115" s="16"/>
      <c r="I115" s="16"/>
    </row>
    <row r="116" ht="18.0" customHeight="1">
      <c r="A116" s="16"/>
      <c r="B116" s="17" t="s">
        <v>192</v>
      </c>
      <c r="C116" s="12" t="s">
        <v>37</v>
      </c>
      <c r="D116" s="16"/>
      <c r="E116" s="16"/>
      <c r="F116" s="16"/>
      <c r="G116" s="16"/>
      <c r="H116" s="16"/>
      <c r="I116" s="16"/>
    </row>
    <row r="117" ht="27.75" customHeight="1">
      <c r="A117" s="10" t="s">
        <v>193</v>
      </c>
      <c r="B117" s="11" t="s">
        <v>194</v>
      </c>
      <c r="C117" s="12" t="s">
        <v>20</v>
      </c>
      <c r="D117" s="13" t="s">
        <v>21</v>
      </c>
      <c r="E117" s="10" t="str">
        <f>IF(D117="Sim", "Classificado", "Desclassificado")</f>
        <v>Desclassificado</v>
      </c>
      <c r="F117" s="14" t="s">
        <v>195</v>
      </c>
      <c r="G117" s="13" t="s">
        <v>21</v>
      </c>
      <c r="H117" s="10" t="str">
        <f>IF(G117="Sim", "Classificado", "Desclassificado")</f>
        <v>Desclassificado</v>
      </c>
      <c r="I117" s="14"/>
    </row>
    <row r="118" ht="24.0" customHeight="1">
      <c r="A118" s="10" t="s">
        <v>196</v>
      </c>
      <c r="B118" s="11" t="s">
        <v>197</v>
      </c>
      <c r="C118" s="12" t="s">
        <v>25</v>
      </c>
      <c r="D118" s="13" t="s">
        <v>198</v>
      </c>
      <c r="E118" s="10">
        <f>IF(D117="Não", 0, IF(D118="Uso sem exposição em nenhuma camada", 100, IF(D118="Armazenamento seguro c/ exposição eventual", 40, IF(D118="Sem mecanismo dedicado", 0, 0))))</f>
        <v>0</v>
      </c>
      <c r="F118" s="15" t="s">
        <v>27</v>
      </c>
      <c r="G118" s="10" t="s">
        <v>199</v>
      </c>
      <c r="H118" s="10">
        <f>IF(G117="Não", 0, IF(G118="Uso sem exposição em nenhuma camada", 100, IF(G118="Armazenamento seguro c/ exposição eventual", 40, IF(G118="Sem mecanismo dedicado", 0, 0))))</f>
        <v>0</v>
      </c>
      <c r="I118" s="14"/>
    </row>
    <row r="119" ht="18.0" customHeight="1">
      <c r="A119" s="16"/>
      <c r="B119" s="17" t="s">
        <v>199</v>
      </c>
      <c r="C119" s="12" t="s">
        <v>29</v>
      </c>
      <c r="D119" s="16"/>
      <c r="E119" s="16"/>
      <c r="F119" s="16"/>
      <c r="G119" s="16"/>
      <c r="H119" s="16"/>
      <c r="I119" s="16"/>
    </row>
    <row r="120" ht="18.0" customHeight="1">
      <c r="A120" s="16"/>
      <c r="B120" s="17" t="s">
        <v>200</v>
      </c>
      <c r="C120" s="12" t="s">
        <v>118</v>
      </c>
      <c r="D120" s="16"/>
      <c r="E120" s="16"/>
      <c r="F120" s="16"/>
      <c r="G120" s="16"/>
      <c r="H120" s="16"/>
      <c r="I120" s="16"/>
    </row>
    <row r="121" ht="24.0" customHeight="1">
      <c r="A121" s="9" t="s">
        <v>201</v>
      </c>
      <c r="B121" s="2"/>
      <c r="C121" s="2"/>
      <c r="D121" s="2"/>
      <c r="E121" s="2"/>
      <c r="F121" s="2"/>
      <c r="G121" s="2"/>
      <c r="H121" s="2"/>
      <c r="I121" s="3"/>
    </row>
    <row r="122" ht="27.75" customHeight="1">
      <c r="A122" s="10" t="s">
        <v>202</v>
      </c>
      <c r="B122" s="11" t="s">
        <v>203</v>
      </c>
      <c r="C122" s="12" t="s">
        <v>20</v>
      </c>
      <c r="D122" s="13" t="s">
        <v>21</v>
      </c>
      <c r="E122" s="10" t="str">
        <f>IF(D122="Sim", "Classificado", "Desclassificado")</f>
        <v>Desclassificado</v>
      </c>
      <c r="F122" s="14" t="s">
        <v>204</v>
      </c>
      <c r="G122" s="13" t="s">
        <v>21</v>
      </c>
      <c r="H122" s="10" t="str">
        <f>IF(G122="Sim", "Classificado", "Desclassificado")</f>
        <v>Desclassificado</v>
      </c>
      <c r="I122" s="14"/>
    </row>
    <row r="123" ht="24.0" customHeight="1">
      <c r="A123" s="31"/>
      <c r="B123" s="2"/>
      <c r="C123" s="2"/>
      <c r="D123" s="2"/>
      <c r="E123" s="2"/>
      <c r="F123" s="2"/>
      <c r="G123" s="2"/>
      <c r="H123" s="2"/>
      <c r="I123" s="3"/>
    </row>
    <row r="124" ht="24.75" customHeight="1">
      <c r="A124" s="32" t="s">
        <v>205</v>
      </c>
      <c r="B124" s="33"/>
      <c r="C124" s="33"/>
      <c r="D124" s="33"/>
      <c r="E124" s="34">
        <f>SUM(E11:E123)</f>
        <v>20</v>
      </c>
      <c r="F124" s="32" t="s">
        <v>206</v>
      </c>
      <c r="G124" s="33"/>
      <c r="H124" s="34">
        <f>SUM(H11:H123)</f>
        <v>20</v>
      </c>
      <c r="I124" s="33"/>
    </row>
    <row r="125" ht="24.75" customHeight="1">
      <c r="A125" s="32" t="s">
        <v>207</v>
      </c>
      <c r="B125" s="33"/>
      <c r="C125" s="33"/>
      <c r="D125" s="33"/>
      <c r="E125" s="34" t="str">
        <f>IF(COUNTIF(E11:E123, "Desclassificado")&gt;0, "INABILITADA", "HABILITADA")</f>
        <v>INABILITADA</v>
      </c>
      <c r="F125" s="32" t="s">
        <v>208</v>
      </c>
      <c r="G125" s="33"/>
      <c r="H125" s="34" t="str">
        <f>IF(COUNTIF(H11:H123, "Desclassificado")&gt;0, "INABILITADA", "HABILITADA")</f>
        <v>INABILITADA</v>
      </c>
      <c r="I125" s="33"/>
    </row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16">
    <mergeCell ref="A1:I1"/>
    <mergeCell ref="A2:I2"/>
    <mergeCell ref="A3:I3"/>
    <mergeCell ref="A4:I4"/>
    <mergeCell ref="A5:I5"/>
    <mergeCell ref="A6:I6"/>
    <mergeCell ref="A7:I7"/>
    <mergeCell ref="A121:I121"/>
    <mergeCell ref="A123:I123"/>
    <mergeCell ref="A9:C9"/>
    <mergeCell ref="D9:F9"/>
    <mergeCell ref="G9:I9"/>
    <mergeCell ref="A11:I11"/>
    <mergeCell ref="A42:I42"/>
    <mergeCell ref="A81:I81"/>
    <mergeCell ref="A95:I95"/>
  </mergeCells>
  <dataValidations>
    <dataValidation type="list" allowBlank="1" sqref="D44 G44">
      <formula1>"&gt;=50.000 PF ou &gt;=40.000 PF,&lt;40.000 e &gt;=30.000 PF,&lt;30.000 e &gt;=20.000 PF,&lt;20.000 e &gt;=10.000 PF,&lt;10.000PF"</formula1>
    </dataValidation>
    <dataValidation type="list" allowBlank="1" sqref="D110 G110">
      <formula1>"Controle c/ bloqueio nos 3 níveis (Org/Usuário/Agente),Controle agregado apenas em nível de organização,Sem controle de cotas"</formula1>
    </dataValidation>
    <dataValidation type="list" allowBlank="1" sqref="D101 G101">
      <formula1>"Segregação obrigatória imposta tecnicamente,Segregação por processo/política,Não possui"</formula1>
    </dataValidation>
    <dataValidation type="list" allowBlank="1" sqref="D13 G13">
      <formula1>"Proprietária,Licenciada c/ sublicenciamento,Não possui"</formula1>
    </dataValidation>
    <dataValidation type="list" allowBlank="1" sqref="D58 G58">
      <formula1>"3 fabricantes ou mais,2 fabricantes,1 fabricante,Nenhum"</formula1>
    </dataValidation>
    <dataValidation type="list" allowBlank="1" sqref="D12 G12 D27 G27 D40:D41 G40:G41 D43 G43 D50 G50 D54 G54 D67 G67 D71 G71 D109 G109 D113 G113 D117 G117 D122 G122">
      <formula1>"Sim,Não"</formula1>
    </dataValidation>
    <dataValidation type="list" allowBlank="1" sqref="D114 G114">
      <formula1>"Inventário automático c/ ciclo de vida completo,Inventário manual ou parcial,Não possui"</formula1>
    </dataValidation>
    <dataValidation type="list" allowBlank="1" sqref="D28 G28 D31 G31">
      <formula1>"Funcionalidades completas com IA,Parciais c/ ferramentas tradicionais,Não possui"</formula1>
    </dataValidation>
    <dataValidation type="list" allowBlank="1" sqref="D35 G35">
      <formula1>"&gt;=8 linguagens,&lt;8 e &gt;=5 linguagens,&lt;5 e &gt;=3 linguagens,&lt;3 linguagens"</formula1>
    </dataValidation>
    <dataValidation type="list" allowBlank="1" sqref="D87 G87">
      <formula1>"Possui ISO 27001 Vigente,Não possui"</formula1>
    </dataValidation>
    <dataValidation type="list" allowBlank="1" sqref="D16 G16">
      <formula1>"Análise completa c/ IA generativa,Parcial c/ ferramentas tradicionais,Apenas manual,Não possui"</formula1>
    </dataValidation>
    <dataValidation type="list" allowBlank="1" sqref="D96 G96">
      <formula1>"Trilha íntegra c/ encadeamento criptográfico,Trilha completa sem verificação,Log convencional,Não possui"</formula1>
    </dataValidation>
    <dataValidation type="list" allowBlank="1" sqref="D75 G75">
      <formula1>"Cobertura de 5 áreas,Cobertura de 4 áreas,Cobertura de 3 áreas,Cobertura de 2 áreas,Cobertura de menos de 2 áreas"</formula1>
    </dataValidation>
    <dataValidation type="list" allowBlank="1" sqref="D63 G63">
      <formula1>"Suíte completa automatizada,Testes manuais estruturados,Sem metodologia"</formula1>
    </dataValidation>
    <dataValidation type="list" allowBlank="1" sqref="D82 G82">
      <formula1>"CMMI 5 / MPS.BR A,CMMI 4 / MPS.BR B,CMMI 3 / MPS.BR C,Não possui"</formula1>
    </dataValidation>
    <dataValidation type="list" allowBlank="1" sqref="D105 G105">
      <formula1>"Suspensão determinística garantida pela plataforma,Aprovação apenas recomendada,Não possui"</formula1>
    </dataValidation>
    <dataValidation type="list" allowBlank="1" sqref="D51 G51 G55">
      <formula1>"Completo c/ certificação,Parcial,Não apresenta"</formula1>
    </dataValidation>
    <dataValidation type="list" allowBlank="1" sqref="D55">
      <formula1>"Completo c/ certificação,Parcial"</formula1>
    </dataValidation>
    <dataValidation type="list" allowBlank="1" sqref="D90 G90">
      <formula1>"Automação completa com IA,Automação parcial,Práticas manuais,Não possui"</formula1>
    </dataValidation>
    <dataValidation type="list" allowBlank="1" sqref="D21 G21">
      <formula1>"Taxa aproveitamento &gt;=90%,&lt;90% e &gt;=70%,&lt;70% e &gt;=50%,&lt;50% e &gt;=30%,&lt;30%"</formula1>
    </dataValidation>
    <dataValidation type="list" allowBlank="1" sqref="D118 G118">
      <formula1>"Uso sem exposição em nenhuma camada,Armazenamento seguro c/ exposição eventual,Sem mecanismo dedicado"</formula1>
    </dataValidation>
  </dataValidations>
  <printOptions/>
  <pageMargins bottom="1.0" footer="0.0" header="0.0" left="0.0" right="0.10855263157894736" top="0.16885964912280702"/>
  <pageSetup fitToHeight="0" orientation="landscape"/>
  <drawing r:id="rId1"/>
</worksheet>
</file>